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bw1-my.sharepoint.com/personal/callie_gulley_barry-wehmiller_com/Documents/Desktop/"/>
    </mc:Choice>
  </mc:AlternateContent>
  <xr:revisionPtr revIDLastSave="0" documentId="8_{99A5FD2A-1791-40D0-BFF2-4C474832997D}" xr6:coauthVersionLast="47" xr6:coauthVersionMax="47" xr10:uidLastSave="{00000000-0000-0000-0000-000000000000}"/>
  <bookViews>
    <workbookView xWindow="-110" yWindow="-110" windowWidth="19420" windowHeight="10300" xr2:uid="{B20C7F89-8736-4C9B-8184-2B37FAC647CC}"/>
  </bookViews>
  <sheets>
    <sheet name="Instructions" sheetId="8" r:id="rId1"/>
    <sheet name="Supplier Bio" sheetId="5" r:id="rId2"/>
    <sheet name="Mfg Capabilities" sheetId="4" r:id="rId3"/>
    <sheet name="Financial Strength" sheetId="9" r:id="rId4"/>
    <sheet name="Operational Assessment" sheetId="2" r:id="rId5"/>
    <sheet name="Analysis" sheetId="3" r:id="rId6"/>
    <sheet name="Summary" sheetId="10" r:id="rId7"/>
    <sheet name="Appendix" sheetId="6" r:id="rId8"/>
  </sheets>
  <definedNames>
    <definedName name="_xlnm._FilterDatabase" localSheetId="4" hidden="1">'Operational Assessment'!$A$17:$H$52</definedName>
    <definedName name="_xlnm.Print_Area" localSheetId="7">Appendix!$A$1:$G$41</definedName>
    <definedName name="_xlnm.Print_Area" localSheetId="2">'Mfg Capabilities'!$A$1:$P$118</definedName>
    <definedName name="_xlnm.Print_Area" localSheetId="4">'Operational Assessment'!$A$1:$I$52</definedName>
    <definedName name="_xlnm.Print_Area" localSheetId="6">Summary!$A$1:$M$30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10" l="1"/>
  <c r="F22" i="3"/>
  <c r="F21" i="3"/>
  <c r="F20" i="3"/>
  <c r="F19" i="3"/>
  <c r="F18" i="3"/>
  <c r="F17" i="3"/>
  <c r="F16" i="3"/>
  <c r="F15" i="3"/>
  <c r="F14" i="3"/>
  <c r="F13" i="3"/>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19" i="2"/>
  <c r="F20" i="2"/>
  <c r="F18" i="2"/>
  <c r="E19" i="3"/>
  <c r="E18" i="3"/>
  <c r="E15" i="3"/>
  <c r="E14" i="3"/>
  <c r="E13" i="3"/>
  <c r="E19" i="2"/>
  <c r="E20" i="2"/>
  <c r="E21" i="2"/>
  <c r="E22" i="2"/>
  <c r="E23" i="2"/>
  <c r="E24" i="2"/>
  <c r="E25" i="2"/>
  <c r="E26" i="2"/>
  <c r="E27" i="2"/>
  <c r="E28" i="2"/>
  <c r="E29" i="2"/>
  <c r="E30" i="2"/>
  <c r="E31" i="2"/>
  <c r="E16" i="3" s="1"/>
  <c r="E32" i="2"/>
  <c r="E33" i="2"/>
  <c r="E34" i="2"/>
  <c r="E35" i="2"/>
  <c r="E36" i="2"/>
  <c r="E37" i="2"/>
  <c r="E38" i="2"/>
  <c r="E39" i="2"/>
  <c r="E40" i="2"/>
  <c r="E41" i="2"/>
  <c r="E42" i="2"/>
  <c r="E43" i="2"/>
  <c r="E44" i="2"/>
  <c r="E45" i="2"/>
  <c r="E20" i="3" s="1"/>
  <c r="E46" i="2"/>
  <c r="E21" i="3" s="1"/>
  <c r="E47" i="2"/>
  <c r="E48" i="2"/>
  <c r="E49" i="2"/>
  <c r="E50" i="2"/>
  <c r="E51" i="2"/>
  <c r="E22" i="3" s="1"/>
  <c r="E52" i="2"/>
  <c r="E18" i="2"/>
  <c r="F27" i="10"/>
  <c r="F26" i="10"/>
  <c r="F25" i="10"/>
  <c r="F24" i="10"/>
  <c r="F23" i="10"/>
  <c r="C26" i="10"/>
  <c r="C25" i="10"/>
  <c r="C24" i="10"/>
  <c r="C23" i="10"/>
  <c r="D13" i="3"/>
  <c r="C13" i="3"/>
  <c r="L36" i="10"/>
  <c r="L37" i="10"/>
  <c r="L38" i="10"/>
  <c r="L39" i="10"/>
  <c r="L40" i="10"/>
  <c r="L41" i="10"/>
  <c r="L42" i="10"/>
  <c r="L43" i="10"/>
  <c r="L44" i="10"/>
  <c r="K36" i="10"/>
  <c r="K37" i="10"/>
  <c r="K38" i="10"/>
  <c r="K39" i="10"/>
  <c r="K40" i="10"/>
  <c r="K41" i="10"/>
  <c r="K42" i="10"/>
  <c r="K43" i="10"/>
  <c r="K44" i="10"/>
  <c r="E36" i="10"/>
  <c r="E37" i="10"/>
  <c r="E38" i="10"/>
  <c r="E39" i="10"/>
  <c r="E40" i="10"/>
  <c r="E41" i="10"/>
  <c r="E42" i="10"/>
  <c r="E43" i="10"/>
  <c r="E44" i="10"/>
  <c r="A36" i="10"/>
  <c r="A37" i="10"/>
  <c r="A38" i="10"/>
  <c r="A39" i="10"/>
  <c r="A40" i="10"/>
  <c r="A41" i="10"/>
  <c r="A42" i="10"/>
  <c r="A43" i="10"/>
  <c r="A44" i="10"/>
  <c r="L35" i="10"/>
  <c r="K35" i="10"/>
  <c r="E35" i="10"/>
  <c r="A35" i="10"/>
  <c r="C7" i="10"/>
  <c r="C8" i="10"/>
  <c r="L6" i="10"/>
  <c r="L5" i="10"/>
  <c r="L4" i="10"/>
  <c r="L3" i="10"/>
  <c r="G13" i="9"/>
  <c r="F38" i="9" s="1"/>
  <c r="D18" i="10"/>
  <c r="H2" i="10"/>
  <c r="H3" i="10"/>
  <c r="B12" i="2"/>
  <c r="B13" i="2"/>
  <c r="M16" i="9"/>
  <c r="M21" i="9" s="1"/>
  <c r="F34" i="9" s="1"/>
  <c r="G21" i="9"/>
  <c r="G17" i="9"/>
  <c r="M33" i="9" s="1"/>
  <c r="H61" i="5"/>
  <c r="L61" i="5" s="1"/>
  <c r="G16" i="9"/>
  <c r="G15" i="9"/>
  <c r="F32" i="9" l="1"/>
  <c r="M31" i="9"/>
  <c r="M32" i="9" s="1"/>
  <c r="M34" i="9"/>
  <c r="E17" i="3"/>
  <c r="F31" i="9"/>
  <c r="F40" i="9"/>
  <c r="M29" i="9"/>
  <c r="F29" i="9"/>
  <c r="F36" i="9" s="1"/>
  <c r="F37" i="9"/>
  <c r="F39" i="9"/>
  <c r="C10" i="9"/>
  <c r="C9" i="9"/>
  <c r="N69" i="5"/>
  <c r="K69" i="5"/>
  <c r="L2" i="10" s="1"/>
  <c r="L66" i="5"/>
  <c r="L65" i="5"/>
  <c r="L64" i="5"/>
  <c r="L63" i="5"/>
  <c r="L62" i="5"/>
  <c r="L60" i="5"/>
  <c r="D22" i="3"/>
  <c r="D21" i="3"/>
  <c r="D20" i="3"/>
  <c r="D19" i="3"/>
  <c r="D18" i="3"/>
  <c r="D17" i="3"/>
  <c r="D16" i="3"/>
  <c r="D15" i="3"/>
  <c r="D14" i="3"/>
  <c r="C22" i="3"/>
  <c r="C21" i="3"/>
  <c r="C20" i="3"/>
  <c r="C19" i="3"/>
  <c r="C18" i="3"/>
  <c r="C17" i="3"/>
  <c r="C16" i="3"/>
  <c r="C15" i="3"/>
  <c r="C14" i="3"/>
  <c r="B10" i="3"/>
  <c r="B9" i="3"/>
  <c r="B8" i="3"/>
  <c r="B11" i="2"/>
  <c r="C16" i="4"/>
  <c r="C15" i="4"/>
  <c r="C14" i="4"/>
  <c r="C8" i="9" s="1"/>
  <c r="F33" i="9" l="1"/>
  <c r="F23" i="3"/>
  <c r="L67" i="5"/>
  <c r="F30" i="9"/>
  <c r="H30" i="9" s="1"/>
  <c r="H34" i="9"/>
  <c r="H32" i="9"/>
  <c r="M35" i="9"/>
  <c r="H31" i="9"/>
  <c r="H33" i="9"/>
  <c r="H36" i="9"/>
  <c r="C1" i="10"/>
  <c r="B8" i="6"/>
  <c r="C3" i="10"/>
  <c r="B10" i="6"/>
  <c r="C2" i="10"/>
  <c r="B9" i="6"/>
  <c r="E23" i="3"/>
  <c r="H13" i="3"/>
  <c r="H21" i="3"/>
  <c r="H17" i="3"/>
  <c r="H14" i="3"/>
  <c r="H18" i="3"/>
  <c r="H19" i="3"/>
  <c r="H20" i="3"/>
  <c r="H15" i="3"/>
  <c r="H16" i="3"/>
  <c r="H22" i="3"/>
  <c r="H23" i="3" l="1"/>
  <c r="J18" i="10"/>
  <c r="F35" i="9"/>
  <c r="H35" i="9" s="1"/>
  <c r="H37" i="9"/>
  <c r="D19" i="10" s="1"/>
  <c r="M30" i="9"/>
  <c r="O30" i="9" s="1"/>
  <c r="O33" i="9"/>
  <c r="O32" i="9"/>
  <c r="O31" i="9"/>
  <c r="O34" i="9"/>
  <c r="O35" i="9" l="1"/>
  <c r="D20" i="10" s="1"/>
</calcChain>
</file>

<file path=xl/sharedStrings.xml><?xml version="1.0" encoding="utf-8"?>
<sst xmlns="http://schemas.openxmlformats.org/spreadsheetml/2006/main" count="760" uniqueCount="554">
  <si>
    <r>
      <rPr>
        <b/>
        <sz val="14"/>
        <color theme="1"/>
        <rFont val="Arial"/>
        <family val="2"/>
      </rPr>
      <t>Supplier Assessment Tool</t>
    </r>
    <r>
      <rPr>
        <b/>
        <sz val="11"/>
        <color theme="1"/>
        <rFont val="Arial"/>
        <family val="2"/>
      </rPr>
      <t xml:space="preserve">
-Instructions-</t>
    </r>
  </si>
  <si>
    <t>Introduction</t>
  </si>
  <si>
    <t>The purpose of this tool is to assess the potential of a manufacturer to be a strong fit for a sustainable supplier-partner relationship with Barry-Wehmiller companies. This assessment will serve to verify that the candidate supplier a) has the manfucturing capabilities desired, b) will have a long term cost-competitive advantage, and c) operates in a sustainable and capable manner. The assessment is not a simple 'Pass/Fail' exam. Its intent is to understand the strengths, risks, areas for improvement, and growth opportunities within the potential relationship. The instructions below provide direction on which portions of the assessment are to be completed by the candidate supplier prior to an onsite assessment, and which tabs are completed together during an onsite visit. Please do not hesitate to contact your Supply Chain representative if you have any questions regarding the information requested.</t>
  </si>
  <si>
    <t>Supplier Bio</t>
  </si>
  <si>
    <t>The intent of this tab is to gather preliminary information about the organization. This tab is to be completed by the supplier prior to the onsite assessment.</t>
  </si>
  <si>
    <t>Manufacturing Capabilities</t>
  </si>
  <si>
    <t>The intent of this tab is to identify the various manufacturing processes (internal and external) and their capacity available to the candidate supplier, as well as the materials and material size ranges in which the organization is comfortable operating. This will aid in determining the commodities and types of components that will be good candidates to be sourced to the candidate supplier. This tab is to be completed by the supplier prior to the onsite assessment. If capacity varies across equipment size, additional rows can be created as needed.</t>
  </si>
  <si>
    <t>Financial Strength</t>
  </si>
  <si>
    <t>The intent of this tab is to understand the financial health and potential cost competitiveness of the candidate supplier. This tab is to be completed by the supplier prior to the onsite assessment.</t>
  </si>
  <si>
    <t>Operational Assessment</t>
  </si>
  <si>
    <t>This portion will be completed during an onsite visit. Your BW Supply Chain contact will coordinate the date and time with you who will also indicate if you should plan on a 'Rapid' or 'Full' assessment. Please plan on a 1-hour (Rapid) or 4-hour visit (Full) respectively. We also recommend you review the included criteria to prepare with objective evidence in advance of the visit as applicable.</t>
  </si>
  <si>
    <t>Analysis</t>
  </si>
  <si>
    <t>This is a report of the onsite assessment that will be completed by your BW representative, which can be provided to onc the assessment is completed. No action is required for this tab at this time.</t>
  </si>
  <si>
    <t>Summary</t>
  </si>
  <si>
    <t>This tab is for internal BW use only. No action is required for this tab at this time.</t>
  </si>
  <si>
    <t>Appendix</t>
  </si>
  <si>
    <t>This tab may be completed when periodic assessments are performed as part of any supplier development activities. No action is required for this tab at this time.</t>
  </si>
  <si>
    <t>Supplier Assessment Tool</t>
  </si>
  <si>
    <t>Assessor:</t>
  </si>
  <si>
    <t>Assessment Date:</t>
  </si>
  <si>
    <t>Supplier Code (Current BW Suppliers Only):</t>
  </si>
  <si>
    <t>State\Province:</t>
  </si>
  <si>
    <t>Supplier Name:</t>
  </si>
  <si>
    <t>Zip Code:</t>
  </si>
  <si>
    <t>Address:</t>
  </si>
  <si>
    <t>Country:</t>
  </si>
  <si>
    <t>City:</t>
  </si>
  <si>
    <t>DUNS Number:</t>
  </si>
  <si>
    <t>Currently BW-Approved for these sites:</t>
  </si>
  <si>
    <t>Contact Information</t>
  </si>
  <si>
    <t>Title</t>
  </si>
  <si>
    <t>Name</t>
  </si>
  <si>
    <t>Phone Number</t>
  </si>
  <si>
    <t>Email</t>
  </si>
  <si>
    <t>Sr. Leadership Rep.</t>
  </si>
  <si>
    <t>Sales</t>
  </si>
  <si>
    <t>Customer Service</t>
  </si>
  <si>
    <t>Quality</t>
  </si>
  <si>
    <t>Shipping/Receiving</t>
  </si>
  <si>
    <t>Finance</t>
  </si>
  <si>
    <r>
      <t xml:space="preserve">KPI Performance - 12-month Moving Average </t>
    </r>
    <r>
      <rPr>
        <b/>
        <i/>
        <sz val="11"/>
        <color theme="1"/>
        <rFont val="Arial"/>
        <family val="2"/>
      </rPr>
      <t>(New Suppliers Only)</t>
    </r>
  </si>
  <si>
    <t>External PPM Defective:</t>
  </si>
  <si>
    <t>First Past Yield % or Internal PPM Defective:</t>
  </si>
  <si>
    <t>On Time Delivery % to Committed Due Date:</t>
  </si>
  <si>
    <t>New Product Launch Average Lead Time (wks):</t>
  </si>
  <si>
    <t>Comments:</t>
  </si>
  <si>
    <r>
      <t xml:space="preserve">KPI Performance - 12-month Moving Average </t>
    </r>
    <r>
      <rPr>
        <b/>
        <i/>
        <sz val="11"/>
        <color theme="1"/>
        <rFont val="Arial"/>
        <family val="2"/>
      </rPr>
      <t>(Current BW Suppliers Only)</t>
    </r>
  </si>
  <si>
    <t>Quality (12-month Moving Average):</t>
  </si>
  <si>
    <t>Delivery (12-month Moving Average):</t>
  </si>
  <si>
    <t>Business Type (Check All That Apply):</t>
  </si>
  <si>
    <t>Manufacturing</t>
  </si>
  <si>
    <t>Distribution</t>
  </si>
  <si>
    <t>Service</t>
  </si>
  <si>
    <t>General Capabilities (Check All That Apply):</t>
  </si>
  <si>
    <t>Full Product Design Authority and Manufacturing</t>
  </si>
  <si>
    <t>Make-to-Print Component Manufacturing</t>
  </si>
  <si>
    <t>Make-to-Print Component Manufacturing and Assembly</t>
  </si>
  <si>
    <t>Component Processor/Service (e.g.: Heat Treat, Finish, etc.)</t>
  </si>
  <si>
    <t>Other</t>
  </si>
  <si>
    <t>Please Specify:</t>
  </si>
  <si>
    <t>Work Flow Style:</t>
  </si>
  <si>
    <t>Batch</t>
  </si>
  <si>
    <t>Single-Piece Flow</t>
  </si>
  <si>
    <t>Job Shop</t>
  </si>
  <si>
    <t>Hybrid/Other</t>
  </si>
  <si>
    <t>Certifications</t>
  </si>
  <si>
    <t>ISO9001:</t>
  </si>
  <si>
    <t>Yes:</t>
  </si>
  <si>
    <t>No:</t>
  </si>
  <si>
    <t>Initial Certification Date:</t>
  </si>
  <si>
    <t>Scope Statement:</t>
  </si>
  <si>
    <t>Other Certifications:</t>
  </si>
  <si>
    <t>People &amp; Facilities</t>
  </si>
  <si>
    <t>Approximate Total Annual Sales (USD):</t>
  </si>
  <si>
    <r>
      <t xml:space="preserve">Annual Sales to BW </t>
    </r>
    <r>
      <rPr>
        <b/>
        <i/>
        <sz val="9"/>
        <color theme="1"/>
        <rFont val="Arial"/>
        <family val="2"/>
      </rPr>
      <t>(if applicable</t>
    </r>
    <r>
      <rPr>
        <b/>
        <i/>
        <sz val="8"/>
        <color theme="1"/>
        <rFont val="Arial"/>
        <family val="2"/>
      </rPr>
      <t>)</t>
    </r>
    <r>
      <rPr>
        <b/>
        <sz val="11"/>
        <color theme="1"/>
        <rFont val="Arial"/>
        <family val="2"/>
      </rPr>
      <t>:</t>
    </r>
  </si>
  <si>
    <r>
      <t>Manufacturing Space</t>
    </r>
    <r>
      <rPr>
        <b/>
        <i/>
        <sz val="9"/>
        <color theme="1"/>
        <rFont val="Arial"/>
        <family val="2"/>
      </rPr>
      <t xml:space="preserve"> (square ft)</t>
    </r>
    <r>
      <rPr>
        <b/>
        <sz val="11"/>
        <color theme="1"/>
        <rFont val="Arial"/>
        <family val="2"/>
      </rPr>
      <t>:</t>
    </r>
  </si>
  <si>
    <t>Number of Locations:</t>
  </si>
  <si>
    <t>Years in Business:</t>
  </si>
  <si>
    <r>
      <t xml:space="preserve">Annual Production Qty </t>
    </r>
    <r>
      <rPr>
        <b/>
        <i/>
        <sz val="9"/>
        <color theme="1"/>
        <rFont val="Arial"/>
        <family val="2"/>
      </rPr>
      <t>(ea.)</t>
    </r>
    <r>
      <rPr>
        <b/>
        <sz val="11"/>
        <color theme="1"/>
        <rFont val="Arial"/>
        <family val="2"/>
      </rPr>
      <t>:</t>
    </r>
  </si>
  <si>
    <t>Active Product Families:</t>
  </si>
  <si>
    <t>Avg SKUs/month Min/Max:</t>
  </si>
  <si>
    <t>Annual Inventory Turn Ratio:</t>
  </si>
  <si>
    <t>WIP Inventory ($):</t>
  </si>
  <si>
    <t>Finished Goods Inventory ($):</t>
  </si>
  <si>
    <t xml:space="preserve">Number of Employees - </t>
  </si>
  <si>
    <t>Total:</t>
  </si>
  <si>
    <t>Percentage of Employees by Type</t>
  </si>
  <si>
    <t>Direct Labor:</t>
  </si>
  <si>
    <t>% Composition:</t>
  </si>
  <si>
    <t>Indirect Labor:</t>
  </si>
  <si>
    <t>Inspection:</t>
  </si>
  <si>
    <t>Manufacturing Engineering :</t>
  </si>
  <si>
    <t>Design Engineering:</t>
  </si>
  <si>
    <r>
      <t>Sales and Administrative</t>
    </r>
    <r>
      <rPr>
        <b/>
        <i/>
        <sz val="11"/>
        <color theme="1"/>
        <rFont val="Arial"/>
        <family val="2"/>
      </rPr>
      <t xml:space="preserve"> (Salary Only)</t>
    </r>
    <r>
      <rPr>
        <b/>
        <sz val="11"/>
        <color theme="1"/>
        <rFont val="Arial"/>
        <family val="2"/>
      </rPr>
      <t>:</t>
    </r>
  </si>
  <si>
    <r>
      <t>Others</t>
    </r>
    <r>
      <rPr>
        <b/>
        <i/>
        <sz val="11"/>
        <color theme="1"/>
        <rFont val="Arial"/>
        <family val="2"/>
      </rPr>
      <t xml:space="preserve"> (Hourly Only)</t>
    </r>
    <r>
      <rPr>
        <b/>
        <sz val="11"/>
        <color theme="1"/>
        <rFont val="Arial"/>
        <family val="2"/>
      </rPr>
      <t>:</t>
    </r>
  </si>
  <si>
    <t>Number of Shifts:</t>
  </si>
  <si>
    <t>Check Sum:</t>
  </si>
  <si>
    <t>Open Hiring Requisitions - Direct Labor:</t>
  </si>
  <si>
    <t>Open Hiring Requisitions - Indirect Labor:</t>
  </si>
  <si>
    <t>Safety Incidents/Year:</t>
  </si>
  <si>
    <t>Near Miss Incidents/Year:</t>
  </si>
  <si>
    <t>SI/Employee Ratio:</t>
  </si>
  <si>
    <t>NM/Employee Ratio:</t>
  </si>
  <si>
    <t>Environmental Risks:</t>
  </si>
  <si>
    <t>Hazardous Materials</t>
  </si>
  <si>
    <t>Cuts &amp; Crushing Injuries</t>
  </si>
  <si>
    <t>Flying Debris</t>
  </si>
  <si>
    <t>High-Decibel Noise</t>
  </si>
  <si>
    <t>Confined Spaces</t>
  </si>
  <si>
    <t>Other:</t>
  </si>
  <si>
    <t>Labor Relations:</t>
  </si>
  <si>
    <t>Union</t>
  </si>
  <si>
    <t>Non-Union</t>
  </si>
  <si>
    <t>Next Contract Date:</t>
  </si>
  <si>
    <t>Grievances/Year:</t>
  </si>
  <si>
    <t>Average Hourly Overtime (%):</t>
  </si>
  <si>
    <t>Top 5 Customers</t>
  </si>
  <si>
    <t>% of Annual Sales</t>
  </si>
  <si>
    <t>Top 5 Industries Served</t>
  </si>
  <si>
    <r>
      <t xml:space="preserve">Supplier Assessment Tool
</t>
    </r>
    <r>
      <rPr>
        <b/>
        <sz val="22"/>
        <color theme="1"/>
        <rFont val="Arial"/>
        <family val="2"/>
      </rPr>
      <t>- Manufacturing Capabilities Matrixes-</t>
    </r>
  </si>
  <si>
    <t>Process Capabilities</t>
  </si>
  <si>
    <t>Code</t>
  </si>
  <si>
    <t>Process Code Name</t>
  </si>
  <si>
    <t>Process Description</t>
  </si>
  <si>
    <t>Internal Process Capability?</t>
  </si>
  <si>
    <t>Outsourcing Capability?</t>
  </si>
  <si>
    <r>
      <t xml:space="preserve">Number of Machines </t>
    </r>
    <r>
      <rPr>
        <b/>
        <i/>
        <sz val="11"/>
        <color rgb="FF000000"/>
        <rFont val="Aptos Narrow"/>
        <family val="2"/>
      </rPr>
      <t>(Internal Only)</t>
    </r>
  </si>
  <si>
    <t>Shifts of Operation</t>
  </si>
  <si>
    <t>Constrained Process (bottleneck)?</t>
  </si>
  <si>
    <r>
      <t xml:space="preserve">Current Available Capacity
</t>
    </r>
    <r>
      <rPr>
        <i/>
        <sz val="11"/>
        <color rgb="FF000000"/>
        <rFont val="Aptos Narrow"/>
        <family val="2"/>
        <scheme val="minor"/>
      </rPr>
      <t>(hours)</t>
    </r>
  </si>
  <si>
    <r>
      <t xml:space="preserve"> Lead Time
</t>
    </r>
    <r>
      <rPr>
        <i/>
        <sz val="11"/>
        <color rgb="FF000000"/>
        <rFont val="Aptos Narrow"/>
        <family val="2"/>
      </rPr>
      <t>(business days)</t>
    </r>
  </si>
  <si>
    <r>
      <t xml:space="preserve">Min Length </t>
    </r>
    <r>
      <rPr>
        <i/>
        <sz val="11"/>
        <color rgb="FF000000"/>
        <rFont val="Aptos Narrow"/>
        <family val="2"/>
      </rPr>
      <t>(mm)</t>
    </r>
  </si>
  <si>
    <r>
      <t xml:space="preserve">Max Length </t>
    </r>
    <r>
      <rPr>
        <i/>
        <sz val="11"/>
        <color rgb="FF000000"/>
        <rFont val="Aptos Narrow"/>
        <family val="2"/>
      </rPr>
      <t>(mm)</t>
    </r>
  </si>
  <si>
    <r>
      <t xml:space="preserve">Min Dia./Width </t>
    </r>
    <r>
      <rPr>
        <i/>
        <sz val="11"/>
        <color rgb="FF000000"/>
        <rFont val="Aptos Narrow"/>
        <family val="2"/>
      </rPr>
      <t>(mm)</t>
    </r>
  </si>
  <si>
    <r>
      <t xml:space="preserve">Max Dia./Width </t>
    </r>
    <r>
      <rPr>
        <i/>
        <sz val="11"/>
        <color rgb="FF000000"/>
        <rFont val="Aptos Narrow"/>
        <family val="2"/>
      </rPr>
      <t>(mm)</t>
    </r>
  </si>
  <si>
    <r>
      <t xml:space="preserve">Min Thickness </t>
    </r>
    <r>
      <rPr>
        <i/>
        <sz val="11"/>
        <color rgb="FF000000"/>
        <rFont val="Aptos Narrow"/>
        <family val="2"/>
      </rPr>
      <t>(mm)</t>
    </r>
  </si>
  <si>
    <r>
      <t xml:space="preserve">Max Thickness </t>
    </r>
    <r>
      <rPr>
        <i/>
        <sz val="11"/>
        <color rgb="FF000000"/>
        <rFont val="Aptos Narrow"/>
        <family val="2"/>
      </rPr>
      <t>(mm)</t>
    </r>
  </si>
  <si>
    <t>BU</t>
  </si>
  <si>
    <t>Plasma/Burn</t>
  </si>
  <si>
    <t>Plasma arc cut metal</t>
  </si>
  <si>
    <t>W</t>
  </si>
  <si>
    <t>Water Jet</t>
  </si>
  <si>
    <t>High pressure water jets to shape various materials</t>
  </si>
  <si>
    <t>L</t>
  </si>
  <si>
    <t>Laser</t>
  </si>
  <si>
    <t>Beams of light to cut metal</t>
  </si>
  <si>
    <t>H</t>
  </si>
  <si>
    <t>HMC -  Small</t>
  </si>
  <si>
    <t>Horizontal Machining Center - Small Range of Parts</t>
  </si>
  <si>
    <t>HMC - Medium</t>
  </si>
  <si>
    <t>Horizontal Machining Center - Medium Range of Parts</t>
  </si>
  <si>
    <t>HMC - Large</t>
  </si>
  <si>
    <t>Horizontal Machining Center - Large Range of Parts</t>
  </si>
  <si>
    <t>M</t>
  </si>
  <si>
    <t>VMC - Small</t>
  </si>
  <si>
    <t>Vertical Machining Center - Small Range of Parts</t>
  </si>
  <si>
    <t>VMC - Medium</t>
  </si>
  <si>
    <t>Vertical Machining Center - Medium Range of Parts</t>
  </si>
  <si>
    <t>VMC - Large</t>
  </si>
  <si>
    <t>Vertical Machining Center - Large Range of Parts</t>
  </si>
  <si>
    <t>T</t>
  </si>
  <si>
    <t>TMC - Small</t>
  </si>
  <si>
    <t>Lathe Turning -  Small Range of Parts</t>
  </si>
  <si>
    <t>TMC - Medium</t>
  </si>
  <si>
    <t>Lathe Turning - Medium Range of Parts</t>
  </si>
  <si>
    <t>TMC - Large</t>
  </si>
  <si>
    <t>Lathe Turning - Large Range of Parts</t>
  </si>
  <si>
    <t>P</t>
  </si>
  <si>
    <t>Precision Saw Cut</t>
  </si>
  <si>
    <t>Mechanized blade cutting</t>
  </si>
  <si>
    <t>3</t>
  </si>
  <si>
    <t>3D Print Plastics</t>
  </si>
  <si>
    <t>Industrial 3D Printing</t>
  </si>
  <si>
    <t>B</t>
  </si>
  <si>
    <t>Bar</t>
  </si>
  <si>
    <t>Shear equipment cutting bars or rods of steel material</t>
  </si>
  <si>
    <t>G</t>
  </si>
  <si>
    <t>Gear Cutting/Hobbing</t>
  </si>
  <si>
    <t>Gear Cutting / Hobbing</t>
  </si>
  <si>
    <t>D</t>
  </si>
  <si>
    <t>GRD</t>
  </si>
  <si>
    <t>Gradium cutting grades for SS and steel up to 70 HRC</t>
  </si>
  <si>
    <t>V</t>
  </si>
  <si>
    <t>TVM</t>
  </si>
  <si>
    <t>5-axis CNC to mill thru</t>
  </si>
  <si>
    <t>R</t>
  </si>
  <si>
    <t>Roll</t>
  </si>
  <si>
    <t>Shaping of a roll of material, metal forming , screw rolling</t>
  </si>
  <si>
    <t>LF</t>
  </si>
  <si>
    <t>Light Fab (Sheet Metal)</t>
  </si>
  <si>
    <t>light gauge material structural single pass</t>
  </si>
  <si>
    <t>MF</t>
  </si>
  <si>
    <t>Medium Fab</t>
  </si>
  <si>
    <t>Medium gauge material with multiple structural passes</t>
  </si>
  <si>
    <t>HF</t>
  </si>
  <si>
    <t>Heavy Fab</t>
  </si>
  <si>
    <t>Heavy thick gauge material with multiple structural passes and processes</t>
  </si>
  <si>
    <t>TL</t>
  </si>
  <si>
    <t>Tube Laser</t>
  </si>
  <si>
    <t>high laser beam to cutting</t>
  </si>
  <si>
    <t>S</t>
  </si>
  <si>
    <t>Stress</t>
  </si>
  <si>
    <t>Annealing heat treat process</t>
  </si>
  <si>
    <t>BL</t>
  </si>
  <si>
    <t>Blast/Bead Blast</t>
  </si>
  <si>
    <t>Abrasive blast with high powered air</t>
  </si>
  <si>
    <t>E</t>
  </si>
  <si>
    <t>Etching</t>
  </si>
  <si>
    <t>Laser Etcher marks on a part by melting the surface, Stamping, Engraving</t>
  </si>
  <si>
    <t>C</t>
  </si>
  <si>
    <t>Coating</t>
  </si>
  <si>
    <t>Chrome, Black Oxide, Plating, etc.</t>
  </si>
  <si>
    <t>HT</t>
  </si>
  <si>
    <t>Heat Treat</t>
  </si>
  <si>
    <t>Hardening heat treat (See Stress for Annealing)</t>
  </si>
  <si>
    <t>PA</t>
  </si>
  <si>
    <t>Paint</t>
  </si>
  <si>
    <t>Powder / Wet</t>
  </si>
  <si>
    <t>BE</t>
  </si>
  <si>
    <t>Bend</t>
  </si>
  <si>
    <t xml:space="preserve">Press Brake to Forming, edging, and die bending </t>
  </si>
  <si>
    <t>PR</t>
  </si>
  <si>
    <t>Profile</t>
  </si>
  <si>
    <t>Part/Material layout utilize drawings to reflect complete part profile</t>
  </si>
  <si>
    <t>SG</t>
  </si>
  <si>
    <t>Surface Grinding</t>
  </si>
  <si>
    <t>Surface grinding</t>
  </si>
  <si>
    <t>CG</t>
  </si>
  <si>
    <t>Cylindrical Grinding</t>
  </si>
  <si>
    <t>Grinding round hollow and heavy weight parts</t>
  </si>
  <si>
    <t>CLG</t>
  </si>
  <si>
    <t>Centerless Grinding</t>
  </si>
  <si>
    <t>Solid shaft grinding</t>
  </si>
  <si>
    <t>LA</t>
  </si>
  <si>
    <t>Lapping</t>
  </si>
  <si>
    <t xml:space="preserve">Grinding with less than 5 micron flatness on flat surface </t>
  </si>
  <si>
    <t>HO</t>
  </si>
  <si>
    <t>Honing</t>
  </si>
  <si>
    <t>Precision grinding for less than 5 micron flatness on hole or bore</t>
  </si>
  <si>
    <t>Burnishing</t>
  </si>
  <si>
    <t>Grinding for less than 10 micron flatness on hole or bore</t>
  </si>
  <si>
    <t>ED</t>
  </si>
  <si>
    <t>EDM</t>
  </si>
  <si>
    <t>Wire cut electrical discharge machining, Sparking</t>
  </si>
  <si>
    <t>WE</t>
  </si>
  <si>
    <t>Welding</t>
  </si>
  <si>
    <t>Arc, MIG, TIG, Spot, Plasma, Ultasonic, and/or Laser</t>
  </si>
  <si>
    <t>PO</t>
  </si>
  <si>
    <t>Polishing</t>
  </si>
  <si>
    <t>Buffing to achieve a refined finish</t>
  </si>
  <si>
    <t>CA</t>
  </si>
  <si>
    <t>Casting</t>
  </si>
  <si>
    <t>Liquid metal - investment or die</t>
  </si>
  <si>
    <t>MO</t>
  </si>
  <si>
    <t>Moulding</t>
  </si>
  <si>
    <t>Plastic injection molding</t>
  </si>
  <si>
    <t>F</t>
  </si>
  <si>
    <t>Forging</t>
  </si>
  <si>
    <t>Mechanical shaping of heated metal</t>
  </si>
  <si>
    <t>PU</t>
  </si>
  <si>
    <t>Punching</t>
  </si>
  <si>
    <t>Notch punch / Stamping</t>
  </si>
  <si>
    <t>BA</t>
  </si>
  <si>
    <t>Brazing</t>
  </si>
  <si>
    <t>Joining similar metals through heat</t>
  </si>
  <si>
    <t>BO</t>
  </si>
  <si>
    <t>Bonding</t>
  </si>
  <si>
    <t>Adhesive bonding / joining surfaces/Loctite (TM)</t>
  </si>
  <si>
    <t>K</t>
  </si>
  <si>
    <t>Knurling</t>
  </si>
  <si>
    <t>Knurl forming</t>
  </si>
  <si>
    <t>BR</t>
  </si>
  <si>
    <t>Broaching</t>
  </si>
  <si>
    <t>Cutting by linear or rotary broach</t>
  </si>
  <si>
    <t>Reaming</t>
  </si>
  <si>
    <t>Precision finishing of pre-drilled holes</t>
  </si>
  <si>
    <t>Material Type Capabilities</t>
  </si>
  <si>
    <t>Material Type Description</t>
  </si>
  <si>
    <t>Material Type Detail</t>
  </si>
  <si>
    <t>Internal Capability?</t>
  </si>
  <si>
    <t>HOT ROLL</t>
  </si>
  <si>
    <t>i.e.  A1018 Hot Rolled Carbon Steel Bar … A1011, A36, A513,</t>
  </si>
  <si>
    <t>STAINLESS STEEL</t>
  </si>
  <si>
    <t>302, 303, 430F, 304/304l, 316/316L, 440C, 420, 17-4PH</t>
  </si>
  <si>
    <t>Z</t>
  </si>
  <si>
    <t>BRONZE</t>
  </si>
  <si>
    <t>Maganese, Aluminum Bronze,Copper Nickel, Phosphor Bronze</t>
  </si>
  <si>
    <t>BRASS</t>
  </si>
  <si>
    <t>Alloy 260, Tin, Yellow, Bronze Brass</t>
  </si>
  <si>
    <t>A</t>
  </si>
  <si>
    <t>ALUMINUM</t>
  </si>
  <si>
    <t>6061, 3003, 5052, 2000, 6063, 7075, MIC-6, 2024, ALCA5, HE30</t>
  </si>
  <si>
    <t/>
  </si>
  <si>
    <t>(BLANK)</t>
  </si>
  <si>
    <t xml:space="preserve">Shearing, stamping, punching </t>
  </si>
  <si>
    <t>COLD ROLL</t>
  </si>
  <si>
    <t>A1008, A684, A109, SAE J2340, SAE J403, CR1010 (ASTM A366)</t>
  </si>
  <si>
    <t>2</t>
  </si>
  <si>
    <t>CAST IRON</t>
  </si>
  <si>
    <t>Cast Iron, Ductile Iron primarily</t>
  </si>
  <si>
    <t>COPPER</t>
  </si>
  <si>
    <t>Brass, Copper Nickel, Bronze</t>
  </si>
  <si>
    <t>4</t>
  </si>
  <si>
    <t>PLASTIC</t>
  </si>
  <si>
    <t>PVC, Polyprop, PEEK, UHMWPE, Delrin, PTFE, Nylon 6,6, Polycarbonate, Acetal, Acrylic, Hylum, LDPE, HDPE, Cast Nylon,NYLATRON NSM OR NYLATRON GSM etc.</t>
  </si>
  <si>
    <t>5</t>
  </si>
  <si>
    <t>ALLOY</t>
  </si>
  <si>
    <t>Aluminum, Nickel, Steel</t>
  </si>
  <si>
    <t>6</t>
  </si>
  <si>
    <t>CARBON FIBER</t>
  </si>
  <si>
    <t>PAN Based, Rayon Based</t>
  </si>
  <si>
    <t>VINYL</t>
  </si>
  <si>
    <t xml:space="preserve">heat and permanent, transfer tape </t>
  </si>
  <si>
    <t>FIBERGLASS</t>
  </si>
  <si>
    <t>Cloth weaves, liquid</t>
  </si>
  <si>
    <t>RUBBER</t>
  </si>
  <si>
    <t>Adhesives, Styrene, Neoprene, Nitrile, Silicone, PU, EPDM</t>
  </si>
  <si>
    <t>GLASS</t>
  </si>
  <si>
    <t>Annealed, Laminated, Chromatic</t>
  </si>
  <si>
    <t>8</t>
  </si>
  <si>
    <t>SPRING STEEL</t>
  </si>
  <si>
    <t>Alloy, SS, Carbon, Bronze, Brass, Titanium, Aisi 1050 spring,1075, 1095,</t>
  </si>
  <si>
    <t>PC</t>
  </si>
  <si>
    <t>POLYCARBONATE</t>
  </si>
  <si>
    <t>Clear, Embossed, General Purpose</t>
  </si>
  <si>
    <t>GS</t>
  </si>
  <si>
    <t>GALVANIZED STEEL</t>
  </si>
  <si>
    <t>Galvannealed, SS, Galvanized, Pre Painted Steel</t>
  </si>
  <si>
    <t>ST</t>
  </si>
  <si>
    <t>STEEL</t>
  </si>
  <si>
    <t>A2, D2, M2, S7, 1045,  4140, A500/A515, Precision Steel</t>
  </si>
  <si>
    <t>MAGNET</t>
  </si>
  <si>
    <t>Magnetic material</t>
  </si>
  <si>
    <t>WOOD</t>
  </si>
  <si>
    <t>Any wood material</t>
  </si>
  <si>
    <t>Material Shape Capabilities</t>
  </si>
  <si>
    <t>RECT</t>
  </si>
  <si>
    <t>Rectangular</t>
  </si>
  <si>
    <t>RND</t>
  </si>
  <si>
    <t>Round</t>
  </si>
  <si>
    <t>BEAM</t>
  </si>
  <si>
    <t>Beam</t>
  </si>
  <si>
    <t>ANGLE</t>
  </si>
  <si>
    <t>Angle</t>
  </si>
  <si>
    <t>EXTRUSION</t>
  </si>
  <si>
    <t>Extrusion</t>
  </si>
  <si>
    <t>TUBE RECT</t>
  </si>
  <si>
    <t>Tube Rectangular</t>
  </si>
  <si>
    <t>TUBE RND</t>
  </si>
  <si>
    <t>Tube Round</t>
  </si>
  <si>
    <t>TUBE SQ</t>
  </si>
  <si>
    <t>Tube Square</t>
  </si>
  <si>
    <t>MIS</t>
  </si>
  <si>
    <t>Miscellaneous</t>
  </si>
  <si>
    <t>SQ</t>
  </si>
  <si>
    <t>Square</t>
  </si>
  <si>
    <t>PLATE</t>
  </si>
  <si>
    <t>Plate</t>
  </si>
  <si>
    <t>SHEET</t>
  </si>
  <si>
    <t>Sheet</t>
  </si>
  <si>
    <t>SHAFTING</t>
  </si>
  <si>
    <t>Shafting</t>
  </si>
  <si>
    <t>HEXAGON</t>
  </si>
  <si>
    <t>Hexagon</t>
  </si>
  <si>
    <t>PIPE</t>
  </si>
  <si>
    <t>Pipe</t>
  </si>
  <si>
    <t>CH</t>
  </si>
  <si>
    <t>CHANNEL</t>
  </si>
  <si>
    <t>Channel</t>
  </si>
  <si>
    <t>SMALL ASSEMBLY</t>
  </si>
  <si>
    <t>Small Assembly</t>
  </si>
  <si>
    <t>FRAME</t>
  </si>
  <si>
    <t>Frame</t>
  </si>
  <si>
    <t>CASTING</t>
  </si>
  <si>
    <t>WELDMENT</t>
  </si>
  <si>
    <t>Weldment</t>
  </si>
  <si>
    <t>LARGE ASSEMBLY</t>
  </si>
  <si>
    <t>Large Assembly</t>
  </si>
  <si>
    <r>
      <t xml:space="preserve">Supplier Assessment Tool
</t>
    </r>
    <r>
      <rPr>
        <b/>
        <sz val="14"/>
        <color theme="1"/>
        <rFont val="Arial"/>
        <family val="2"/>
      </rPr>
      <t>-Financial Assessment-</t>
    </r>
  </si>
  <si>
    <t>Operational Data</t>
  </si>
  <si>
    <t>Annual Sales (USD):</t>
  </si>
  <si>
    <t>Direct Material in Sales (% of COS):</t>
  </si>
  <si>
    <t>Gross Margin:</t>
  </si>
  <si>
    <t>Freight in (% of Material):</t>
  </si>
  <si>
    <t>Total Production Workers (Direct Labor):</t>
  </si>
  <si>
    <t>Scrap &amp; Rework in Material:</t>
  </si>
  <si>
    <r>
      <t xml:space="preserve">Indirect Hourly Workers </t>
    </r>
    <r>
      <rPr>
        <b/>
        <sz val="11"/>
        <color rgb="FFFF0000"/>
        <rFont val="Arial"/>
        <family val="2"/>
      </rPr>
      <t>(incl. above)</t>
    </r>
    <r>
      <rPr>
        <b/>
        <sz val="11"/>
        <color theme="1"/>
        <rFont val="Arial"/>
        <family val="2"/>
      </rPr>
      <t>:</t>
    </r>
  </si>
  <si>
    <t>Plant Size (Sq Ft):</t>
  </si>
  <si>
    <t>Salaried Staff:</t>
  </si>
  <si>
    <t>Plant Fixed Cost ($/Sq ft):</t>
  </si>
  <si>
    <t>Standard Hours/yr:</t>
  </si>
  <si>
    <t>Plant Variable Cost ($/Sq ft):</t>
  </si>
  <si>
    <t>Average Direct Labor Rate:</t>
  </si>
  <si>
    <t>Equipment Fixed Cost:</t>
  </si>
  <si>
    <t>Average Indirect Labor Rate:</t>
  </si>
  <si>
    <t>Equipment Variable Cost:</t>
  </si>
  <si>
    <t>Average Hourly Overtime:</t>
  </si>
  <si>
    <t>PP&amp;E (Property, Plant &amp; Equipment):</t>
  </si>
  <si>
    <t>Fringe %:</t>
  </si>
  <si>
    <t>Manufacturing O/H Rate:</t>
  </si>
  <si>
    <t>Average salary:</t>
  </si>
  <si>
    <t>Salaried O/H Rate:</t>
  </si>
  <si>
    <t>Salaried Fringes:</t>
  </si>
  <si>
    <t>Corporate Allocation %/Sales:</t>
  </si>
  <si>
    <t>Salaried Overtime:</t>
  </si>
  <si>
    <t>Cost of Sales Analysis</t>
  </si>
  <si>
    <t>COS Assessment"Cut":</t>
  </si>
  <si>
    <t>Assessed COS</t>
  </si>
  <si>
    <t>% COS</t>
  </si>
  <si>
    <t>Traditional COS Computation</t>
  </si>
  <si>
    <t>Value</t>
  </si>
  <si>
    <t>Direct Materials + Freight In:</t>
  </si>
  <si>
    <t>Material % of COS:</t>
  </si>
  <si>
    <t>Production People Cost:</t>
  </si>
  <si>
    <t>Salaried People Cost:</t>
  </si>
  <si>
    <t>Manufacturing Overhead:</t>
  </si>
  <si>
    <t>Total People Cost:</t>
  </si>
  <si>
    <t>Salaried Overhead:</t>
  </si>
  <si>
    <t>PP&amp;E:</t>
  </si>
  <si>
    <t>Corporation Allocation:</t>
  </si>
  <si>
    <t>Cost of Sales:</t>
  </si>
  <si>
    <t>Corporate Allocation:</t>
  </si>
  <si>
    <t>Cost of Sales (COS):</t>
  </si>
  <si>
    <t>Gross Profit:</t>
  </si>
  <si>
    <t>Sales per Employee:</t>
  </si>
  <si>
    <r>
      <t xml:space="preserve">Supplier Assessment Tool
</t>
    </r>
    <r>
      <rPr>
        <b/>
        <sz val="20"/>
        <color theme="1"/>
        <rFont val="Arial"/>
        <family val="2"/>
      </rPr>
      <t>- Operational Assessment-</t>
    </r>
  </si>
  <si>
    <t>Scoring: 1 = Process is not evident, 5 = Best in Class</t>
  </si>
  <si>
    <t>Category</t>
  </si>
  <si>
    <t>Criteria</t>
  </si>
  <si>
    <t>Score</t>
  </si>
  <si>
    <t>Rapid/Full</t>
  </si>
  <si>
    <t>OE Req'd?</t>
  </si>
  <si>
    <t>Objective Evidence/Summary of Activity</t>
  </si>
  <si>
    <t>Business Continuity</t>
  </si>
  <si>
    <t>Continuity: Senior Leadership has a business continuity plan in place to ensure continued succession of leadership and critical competencies.</t>
  </si>
  <si>
    <t>Rapid</t>
  </si>
  <si>
    <t>N</t>
  </si>
  <si>
    <r>
      <t xml:space="preserve">Preventive Maintenance: Equipment is maintained to prevent unexpected break downs and resulting delays </t>
    </r>
    <r>
      <rPr>
        <i/>
        <sz val="11"/>
        <color theme="1"/>
        <rFont val="Arial"/>
        <family val="2"/>
      </rPr>
      <t>(examples of objective evidence may include a review of the PM system, PM schedule and maintenance work order requests)</t>
    </r>
    <r>
      <rPr>
        <sz val="11"/>
        <color theme="1"/>
        <rFont val="Arial"/>
        <family val="2"/>
      </rPr>
      <t>.</t>
    </r>
  </si>
  <si>
    <t>Full</t>
  </si>
  <si>
    <t>Y</t>
  </si>
  <si>
    <t>Infrastructure Health: Building and equipment failures do/do not pose a risk.</t>
  </si>
  <si>
    <t>Capital Investment: Senior leadership reinvests into the organization to improve processes, ensure business continuity and expand capacity.</t>
  </si>
  <si>
    <t>Organizational Knowledge: Organizational leadership ensures that critical knowledge and skills are retained.</t>
  </si>
  <si>
    <t>Workforce Engagement: People understand the organization's overall mission, vision, core values, and can relate their relevancy to their every-day work.</t>
  </si>
  <si>
    <t>Employee Retention: Evaluate current retention rates</t>
  </si>
  <si>
    <t>Obsolescence: The organization proactively communicates with their sub-tier suppliers and BW on the potential obsolescence of materials and components used in production (note: score as "5" if not applicable. Objective evidence may include past examples of letters from sub-tier suppliers/to customers).</t>
  </si>
  <si>
    <t>IT</t>
  </si>
  <si>
    <t>Data Security: Measures are taken to prevent information loss and theft (evidence may include training records and procedures defining data security/record control requirements).</t>
  </si>
  <si>
    <t>Record Retention: Records related to product conformity are retained for an adequate period of time (evidence may include record control procedures).</t>
  </si>
  <si>
    <t>Continuous Improvement</t>
  </si>
  <si>
    <t>Key Process Indicators (KPIs): Metrics and objectives are established to measure business health and awareness of results is evident (objective evidence may include management review meeting minutes, posted metrics, etc).</t>
  </si>
  <si>
    <t>Continuous Improvement Activities: activities are undertaken to improve business processes and customer satisfaction (review continuous improvement plans or management review meeting minutes if available).</t>
  </si>
  <si>
    <t>Corrective and Preventive Action (CAPA): Corrective and preventive actions are taken to correct and prevent causes of customer dissatisfaction (examples of objective evidence may include sample corrective action reports).</t>
  </si>
  <si>
    <t>Process Control</t>
  </si>
  <si>
    <t>Work flow tracking: A system is established for planning manufacturing processes and tracking production status (Objective evidence may include visual boards, reports generated from an ERP system, or production meeting inputs viewed during a plant tour).</t>
  </si>
  <si>
    <t>Manufacturing Instructions: Work instructions, tool lists, and setup instructions are current, controlled, and available at the point of use.</t>
  </si>
  <si>
    <t>Material Control: Material requirements (i.e.: Bills of Material) are defined and communicated for Operations to ensure compliance with drawing requirements. Materials are, correspondingly, clearly identified to prevent misuse (note: evaluate the shop floor location(s) for raw materials and components as well the material pull process during the shop floor tour).</t>
  </si>
  <si>
    <t>Nonconforming Product: A process exists for the management of nonconforming materials, WIP and finished goods (note: evaluate areas dedicated to holding nonconforming product and materials during the shop floor tour).</t>
  </si>
  <si>
    <t>Specification Management: The supplier controls customer drawings and applicable specifications to ensure product is manufactured to the most current, or otherwise, specified drawings and specifications (BW and Industry).</t>
  </si>
  <si>
    <t>People Management</t>
  </si>
  <si>
    <r>
      <rPr>
        <sz val="11"/>
        <color rgb="FF000000"/>
        <rFont val="Arial"/>
        <family val="2"/>
      </rPr>
      <t>Roles &amp; Responsibilities: Roles, responsibilities and authorities are defined within the organization</t>
    </r>
    <r>
      <rPr>
        <sz val="11"/>
        <color theme="1"/>
        <rFont val="Arial"/>
        <family val="2"/>
      </rPr>
      <t xml:space="preserve"> (Note: examples of objective evidence are an organizational chart, job descriptions, a responsibility matrix, etc.).</t>
    </r>
  </si>
  <si>
    <t>Training and Job Enhancement: Training, and other related actions, are taken to ensure personnel are capable to perform their responsibilities (Job Enhancement refers to posted visual aids, fool-proofing implements, and other such activities).</t>
  </si>
  <si>
    <t>Material Control</t>
  </si>
  <si>
    <t>Inventory: A system of inventory control is established to ensure the count of all purchased materials, WIP and finished goods is known.</t>
  </si>
  <si>
    <t>Shelf Life: A process is established to control and prevent the use of shelf-life sensitive materials (note: score as "5" if not applicable).</t>
  </si>
  <si>
    <t>Material and Part Protection: Adequate environmental controls are provided to the extent needed to protect raw materials, WIP and finished goods from corrosion and contamination. A formal ESD (electro-static discharge) program is deployed, if applicable.</t>
  </si>
  <si>
    <t>Procurement Practices</t>
  </si>
  <si>
    <t>Product Flow-Downs: A process is established to ensure the requirements of the product (e.g.: raw material specifications, dimensions, test requirements, exceptions to drawings, etc.) are communicated to the sub-tier suppliers.</t>
  </si>
  <si>
    <t>Supply Chain Risk Management: Steps are taken to prevent delays due to supply chain disruption (e.g.: identifying alternate material suppliers, etc.).</t>
  </si>
  <si>
    <t>The organization maintains an approved supplier list for the purchase of materials, components and processes. A process for supplier selection and evaluation is defined (note: review procedures, supplier audit reports, and supplier scorecards as applicable).</t>
  </si>
  <si>
    <t>Cost Saving: The supplier actively seeks best-cost materials and outsourced services.</t>
  </si>
  <si>
    <t>Contract Review</t>
  </si>
  <si>
    <t>BW Purchase Order/Contracts Review: The supplier reviews BW purchase orders and contracts before formally accepting them as well as ensure compliance with all planned requirements (note: objective evidence may include a procedure for contract review and/or contract review checklists).</t>
  </si>
  <si>
    <t>Quality Assurance/Quality Control</t>
  </si>
  <si>
    <t xml:space="preserve"> Inspection: Product is inspected/verified to ensure compliance with BW requirements (note: review inspection reports, inspection logs, and/or routings/travelers reflecting inspection operations).</t>
  </si>
  <si>
    <t>Measurement Systems: Measurement and test equipment used to inspect product and validated processes are suitable for effective use (note: "suitable" implies the type, accuracy, precision, and range of use are appropriate to the part measured or process monitored. Gage R&amp;R studies and other general analysis can demonstrate how inspection methods are planned).</t>
  </si>
  <si>
    <t>Reinspection: Nonconforming product is reinspected after rework to ensure the identified nonconforming conditions have been effectively made conforming (note: work instructions, routings or travelers may be reviewed as objective evidence).</t>
  </si>
  <si>
    <t>Deviations: Defects and process nonconformances, considered inconsequential to fit/form/function are submitted to BW Purchasing for approval prior to release (note: evaluate documented policies or procedures that affirm this practice as a requirement).</t>
  </si>
  <si>
    <t>Inspection Release: Product is identified with regards to its inspection status throughout the manufacturing process (e.g.: inspected and conforming, not yet inspection, or inspected and deemed nonconforming. This may be evaluated during a shop floor tour).</t>
  </si>
  <si>
    <t>Shipping</t>
  </si>
  <si>
    <t>Part Protection (FG): Finished products are packaged to prevent damage in transit to BW as well in accordance with BW packaging and documentation requirements (note: this may be evaluated during a tour of the Warehouse/Shipping area).</t>
  </si>
  <si>
    <t>Part Protection (WIP): Work in process is packaged to prevent damage in transit to outside suppliers to prevent corrosion and damage (note: this may be evaluated during a tour of the Shipping\Receiving area).</t>
  </si>
  <si>
    <r>
      <t xml:space="preserve">Supplier Assessment Tool
</t>
    </r>
    <r>
      <rPr>
        <b/>
        <sz val="12"/>
        <color theme="1"/>
        <rFont val="Arial"/>
        <family val="2"/>
      </rPr>
      <t>- Assessment Analysis-</t>
    </r>
  </si>
  <si>
    <t>Min</t>
  </si>
  <si>
    <t>Max</t>
  </si>
  <si>
    <t>Total Possible Points</t>
  </si>
  <si>
    <t>% Achieved</t>
  </si>
  <si>
    <t>Total Score:</t>
  </si>
  <si>
    <t>Assessor Summary</t>
  </si>
  <si>
    <t>Strengths</t>
  </si>
  <si>
    <t>Weaknesses</t>
  </si>
  <si>
    <t>Opportunities</t>
  </si>
  <si>
    <t>Threats</t>
  </si>
  <si>
    <t>Supplier Interest:</t>
  </si>
  <si>
    <t>Partnership</t>
  </si>
  <si>
    <t>Openness to establishing dedicated capacity, a strong appetite for growth, and/or willingness to sign long term agreements.</t>
  </si>
  <si>
    <t>Moderate Growth</t>
  </si>
  <si>
    <t>Moderate appetite for growth</t>
  </si>
  <si>
    <t>Sustain</t>
  </si>
  <si>
    <t>Primarily interested in operating from purchase order to purchase order.</t>
  </si>
  <si>
    <t>Exit</t>
  </si>
  <si>
    <t>Not interested in accepting BW requirements or new business.</t>
  </si>
  <si>
    <t>BW Conclusion:</t>
  </si>
  <si>
    <t>Grow</t>
  </si>
  <si>
    <t>The recommendation is to substantially increase sourcing with this supplier.</t>
  </si>
  <si>
    <t>Maintain</t>
  </si>
  <si>
    <t>The supplier is capable of managing roughly the current average annual spend.</t>
  </si>
  <si>
    <t>A transition plan should be established to exit from this existing supplier/</t>
  </si>
  <si>
    <r>
      <t xml:space="preserve">Develop </t>
    </r>
    <r>
      <rPr>
        <i/>
        <sz val="11"/>
        <color theme="1"/>
        <rFont val="Arial"/>
        <family val="2"/>
      </rPr>
      <t>(CA Required)</t>
    </r>
  </si>
  <si>
    <t>New business should be sourced to this supplier but corrective actions must be taken and implemented first (see action plan below).</t>
  </si>
  <si>
    <t>No New Business</t>
  </si>
  <si>
    <t xml:space="preserve"> No business should be awarded to this supplier.</t>
  </si>
  <si>
    <t>Overall Recommendation</t>
  </si>
  <si>
    <t>Corrective Actions</t>
  </si>
  <si>
    <t>Issue</t>
  </si>
  <si>
    <t>Actions</t>
  </si>
  <si>
    <t>Responsibility</t>
  </si>
  <si>
    <t>ECD</t>
  </si>
  <si>
    <t>Supplier Location:</t>
  </si>
  <si>
    <t>KPI Performance</t>
  </si>
  <si>
    <t>Mfg Facility Size:</t>
  </si>
  <si>
    <t>Safety Incident Rate:</t>
  </si>
  <si>
    <t>Total Heart Count:</t>
  </si>
  <si>
    <t>External Quality (ePPMs):</t>
  </si>
  <si>
    <t>OTD %:</t>
  </si>
  <si>
    <t>Mix:</t>
  </si>
  <si>
    <t>High/Med/Low</t>
  </si>
  <si>
    <t>First Past Yield %:</t>
  </si>
  <si>
    <t>Volume:</t>
  </si>
  <si>
    <t>NPL Launch Time (wks):</t>
  </si>
  <si>
    <t>Main Customers:</t>
  </si>
  <si>
    <t>Industries Served:</t>
  </si>
  <si>
    <t>Capabilities and Capacity</t>
  </si>
  <si>
    <t>Internal Process</t>
  </si>
  <si>
    <t>Outside Process</t>
  </si>
  <si>
    <t>No. of Machines</t>
  </si>
  <si>
    <t>Constrained Process?</t>
  </si>
  <si>
    <r>
      <t xml:space="preserve">Current Available Capacity
</t>
    </r>
    <r>
      <rPr>
        <i/>
        <sz val="10"/>
        <color rgb="FF000000"/>
        <rFont val="Aptos Narrow"/>
        <family val="2"/>
        <scheme val="minor"/>
      </rPr>
      <t>(hours/day)</t>
    </r>
  </si>
  <si>
    <r>
      <t xml:space="preserve"> Lead Time</t>
    </r>
    <r>
      <rPr>
        <b/>
        <i/>
        <sz val="10"/>
        <color rgb="FF000000"/>
        <rFont val="Aptos Narrow"/>
        <family val="2"/>
      </rPr>
      <t xml:space="preserve">
</t>
    </r>
    <r>
      <rPr>
        <i/>
        <sz val="10"/>
        <color rgb="FF000000"/>
        <rFont val="Aptos Narrow"/>
        <family val="2"/>
      </rPr>
      <t>(Bus. Days)</t>
    </r>
  </si>
  <si>
    <t>Size Range</t>
  </si>
  <si>
    <t>Operational Assessment Performance</t>
  </si>
  <si>
    <t>Cost of Sales (Cut):</t>
  </si>
  <si>
    <t>Cost of Sales (Traditional):</t>
  </si>
  <si>
    <t>Conclusion:</t>
  </si>
  <si>
    <t>Decline</t>
  </si>
  <si>
    <t>Action</t>
  </si>
  <si>
    <t>Est. Compl. Date</t>
  </si>
  <si>
    <r>
      <rPr>
        <b/>
        <sz val="14"/>
        <color theme="1"/>
        <rFont val="Arial"/>
        <family val="2"/>
      </rPr>
      <t>Supplier Assessment Tool</t>
    </r>
    <r>
      <rPr>
        <b/>
        <sz val="11"/>
        <color theme="1"/>
        <rFont val="Arial"/>
        <family val="2"/>
      </rPr>
      <t xml:space="preserve">
-Assessment Trend Analysis-</t>
    </r>
  </si>
  <si>
    <t>Total Score</t>
  </si>
  <si>
    <t>Sustainability</t>
  </si>
  <si>
    <t>Quality Assurance/
Quality Control</t>
  </si>
  <si>
    <t>Weighted Total</t>
  </si>
  <si>
    <t>Weight</t>
  </si>
  <si>
    <t>Weighted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</si>
</sst>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409]d\-mmm\-yy;@"/>
    <numFmt numFmtId="165" formatCode="0.0%"/>
  </numFmts>
  <fonts count="35" x14ac:knownFonts="1">
    <font>
      <sz val="11"/>
      <color theme="1"/>
      <name val="Aptos Narrow"/>
      <family val="2"/>
      <scheme val="minor"/>
    </font>
    <font>
      <b/>
      <sz val="11"/>
      <color theme="1"/>
      <name val="Aptos Narrow"/>
      <family val="2"/>
      <scheme val="minor"/>
    </font>
    <font>
      <sz val="11"/>
      <color theme="1"/>
      <name val="Aptos Narrow"/>
      <family val="2"/>
      <scheme val="minor"/>
    </font>
    <font>
      <b/>
      <sz val="11"/>
      <color rgb="FF000000"/>
      <name val="Aptos Narrow"/>
      <family val="2"/>
    </font>
    <font>
      <i/>
      <sz val="11"/>
      <color rgb="FF000000"/>
      <name val="Aptos Narrow"/>
      <family val="2"/>
    </font>
    <font>
      <i/>
      <sz val="11"/>
      <color rgb="FF000000"/>
      <name val="Aptos Narrow"/>
      <family val="2"/>
      <scheme val="minor"/>
    </font>
    <font>
      <b/>
      <sz val="11"/>
      <color theme="1"/>
      <name val="Arial"/>
      <family val="2"/>
    </font>
    <font>
      <b/>
      <sz val="18"/>
      <color theme="1"/>
      <name val="Arial"/>
      <family val="2"/>
    </font>
    <font>
      <sz val="11"/>
      <color theme="1"/>
      <name val="Arial"/>
      <family val="2"/>
    </font>
    <font>
      <b/>
      <i/>
      <sz val="11"/>
      <color theme="1"/>
      <name val="Arial"/>
      <family val="2"/>
    </font>
    <font>
      <b/>
      <sz val="12"/>
      <color rgb="FF000000"/>
      <name val="Aptos Narrow"/>
      <family val="2"/>
    </font>
    <font>
      <b/>
      <sz val="12"/>
      <color theme="1"/>
      <name val="Arial"/>
      <family val="2"/>
    </font>
    <font>
      <b/>
      <sz val="14"/>
      <color theme="1"/>
      <name val="Arial"/>
      <family val="2"/>
    </font>
    <font>
      <b/>
      <sz val="22"/>
      <color theme="1"/>
      <name val="Arial"/>
      <family val="2"/>
    </font>
    <font>
      <b/>
      <sz val="24"/>
      <color theme="1"/>
      <name val="Arial"/>
      <family val="2"/>
    </font>
    <font>
      <sz val="11"/>
      <color rgb="FF0070C0"/>
      <name val="Arial"/>
      <family val="2"/>
    </font>
    <font>
      <sz val="11"/>
      <name val="Arial"/>
      <family val="2"/>
    </font>
    <font>
      <sz val="11"/>
      <name val="Aptos Narrow"/>
      <family val="2"/>
      <scheme val="minor"/>
    </font>
    <font>
      <b/>
      <i/>
      <sz val="9"/>
      <color theme="1"/>
      <name val="Arial"/>
      <family val="2"/>
    </font>
    <font>
      <b/>
      <i/>
      <sz val="8"/>
      <color theme="1"/>
      <name val="Arial"/>
      <family val="2"/>
    </font>
    <font>
      <b/>
      <sz val="11"/>
      <color rgb="FFFF0000"/>
      <name val="Arial"/>
      <family val="2"/>
    </font>
    <font>
      <strike/>
      <sz val="11"/>
      <color theme="1"/>
      <name val="Aptos Narrow"/>
      <family val="2"/>
      <scheme val="minor"/>
    </font>
    <font>
      <b/>
      <i/>
      <sz val="11"/>
      <color rgb="FF000000"/>
      <name val="Aptos Narrow"/>
      <family val="2"/>
    </font>
    <font>
      <sz val="11"/>
      <color rgb="FF00B050"/>
      <name val="Webdings"/>
      <family val="1"/>
      <charset val="2"/>
    </font>
    <font>
      <sz val="11"/>
      <color rgb="FFFF0000"/>
      <name val="Webdings"/>
      <family val="1"/>
      <charset val="2"/>
    </font>
    <font>
      <b/>
      <sz val="10"/>
      <color rgb="FF000000"/>
      <name val="Aptos Narrow"/>
      <family val="2"/>
    </font>
    <font>
      <i/>
      <sz val="10"/>
      <color rgb="FF000000"/>
      <name val="Aptos Narrow"/>
      <family val="2"/>
      <scheme val="minor"/>
    </font>
    <font>
      <i/>
      <sz val="10"/>
      <color rgb="FF000000"/>
      <name val="Aptos Narrow"/>
      <family val="2"/>
    </font>
    <font>
      <sz val="10"/>
      <color theme="1"/>
      <name val="Arial"/>
      <family val="2"/>
    </font>
    <font>
      <i/>
      <sz val="11"/>
      <color theme="1"/>
      <name val="Arial"/>
      <family val="2"/>
    </font>
    <font>
      <sz val="11"/>
      <color rgb="FF000000"/>
      <name val="Arial"/>
      <family val="2"/>
    </font>
    <font>
      <b/>
      <sz val="20"/>
      <color theme="1"/>
      <name val="Arial"/>
      <family val="2"/>
    </font>
    <font>
      <sz val="11"/>
      <color rgb="FF000000"/>
      <name val="Aptos Narrow"/>
      <family val="2"/>
      <scheme val="minor"/>
    </font>
    <font>
      <b/>
      <i/>
      <sz val="10"/>
      <color rgb="FF000000"/>
      <name val="Aptos Narrow"/>
      <family val="2"/>
    </font>
    <font>
      <sz val="10"/>
      <color rgb="FF000000"/>
      <name val="Aptos Narrow"/>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384">
    <xf numFmtId="0" fontId="0" fillId="0" borderId="0" xfId="0"/>
    <xf numFmtId="0" fontId="1" fillId="0" borderId="0" xfId="0" applyFont="1" applyAlignment="1">
      <alignment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2" xfId="0" applyBorder="1"/>
    <xf numFmtId="0" fontId="0" fillId="0" borderId="2" xfId="0" applyBorder="1" applyAlignment="1">
      <alignment horizontal="center"/>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8" fillId="0" borderId="0" xfId="0" applyFont="1"/>
    <xf numFmtId="0" fontId="6" fillId="0" borderId="0" xfId="0" applyFont="1" applyAlignment="1">
      <alignment vertical="center"/>
    </xf>
    <xf numFmtId="0" fontId="8"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9" fontId="8" fillId="0" borderId="0" xfId="1" applyFont="1" applyAlignment="1"/>
    <xf numFmtId="0" fontId="6" fillId="2" borderId="1" xfId="0" applyFont="1" applyFill="1" applyBorder="1" applyAlignment="1">
      <alignment horizontal="center"/>
    </xf>
    <xf numFmtId="0" fontId="8" fillId="0" borderId="7" xfId="0" applyFont="1" applyBorder="1"/>
    <xf numFmtId="0" fontId="6" fillId="2" borderId="6" xfId="0" applyFont="1" applyFill="1" applyBorder="1" applyAlignment="1">
      <alignment vertical="center"/>
    </xf>
    <xf numFmtId="0" fontId="6" fillId="2" borderId="7" xfId="0" applyFont="1" applyFill="1" applyBorder="1" applyAlignment="1">
      <alignment vertical="center"/>
    </xf>
    <xf numFmtId="0" fontId="8" fillId="0" borderId="6" xfId="0" applyFont="1" applyBorder="1" applyAlignment="1">
      <alignment vertical="center"/>
      <extLst>
        <ext xmlns:xfpb="http://schemas.microsoft.com/office/spreadsheetml/2022/featurepropertybag" uri="{C7286773-470A-42A8-94C5-96B5CB345126}">
          <xfpb:xfComplement i="0"/>
        </ext>
      </extLst>
    </xf>
    <xf numFmtId="0" fontId="6" fillId="0" borderId="7"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vertical="center"/>
      <extLst>
        <ext xmlns:xfpb="http://schemas.microsoft.com/office/spreadsheetml/2022/featurepropertybag" uri="{C7286773-470A-42A8-94C5-96B5CB345126}">
          <xfpb:xfComplement i="0"/>
        </ext>
      </extLst>
    </xf>
    <xf numFmtId="0" fontId="6" fillId="0" borderId="7" xfId="0" applyFont="1" applyBorder="1" applyAlignment="1">
      <alignment horizontal="center" vertical="center"/>
    </xf>
    <xf numFmtId="0" fontId="8" fillId="0" borderId="8" xfId="0" applyFont="1" applyBorder="1" applyAlignment="1">
      <alignment horizontal="center" vertical="center"/>
    </xf>
    <xf numFmtId="0" fontId="6" fillId="2" borderId="8" xfId="0" applyFont="1" applyFill="1" applyBorder="1" applyAlignment="1">
      <alignment vertical="center"/>
    </xf>
    <xf numFmtId="0" fontId="8" fillId="0" borderId="9" xfId="0" applyFont="1" applyBorder="1" applyAlignment="1">
      <alignment horizontal="center"/>
    </xf>
    <xf numFmtId="0" fontId="8" fillId="0" borderId="9" xfId="0" applyFont="1" applyBorder="1"/>
    <xf numFmtId="0" fontId="8" fillId="0" borderId="9" xfId="0" applyFont="1" applyBorder="1" applyAlignment="1">
      <alignment horizontal="right"/>
    </xf>
    <xf numFmtId="0" fontId="8" fillId="0" borderId="6" xfId="0" applyFont="1" applyBorder="1" applyAlignment="1">
      <alignment horizontal="center"/>
      <extLst>
        <ext xmlns:xfpb="http://schemas.microsoft.com/office/spreadsheetml/2022/featurepropertybag" uri="{C7286773-470A-42A8-94C5-96B5CB345126}">
          <xfpb:xfComplement i="0"/>
        </ext>
      </extLst>
    </xf>
    <xf numFmtId="0" fontId="8" fillId="0" borderId="10" xfId="0" applyFont="1" applyBorder="1">
      <extLst>
        <ext xmlns:xfpb="http://schemas.microsoft.com/office/spreadsheetml/2022/featurepropertybag" uri="{C7286773-470A-42A8-94C5-96B5CB345126}">
          <xfpb:xfComplement i="0"/>
        </ext>
      </extLst>
    </xf>
    <xf numFmtId="0" fontId="8" fillId="0" borderId="10" xfId="0" applyFont="1" applyBorder="1"/>
    <xf numFmtId="0" fontId="8" fillId="0" borderId="10" xfId="0" applyFont="1" applyBorder="1" applyAlignment="1">
      <alignment horizontal="center"/>
    </xf>
    <xf numFmtId="0" fontId="8" fillId="0" borderId="11" xfId="0" applyFont="1" applyBorder="1" applyAlignment="1">
      <alignment horizontal="center"/>
    </xf>
    <xf numFmtId="0" fontId="6" fillId="0" borderId="4" xfId="0" applyFont="1" applyBorder="1" applyAlignment="1">
      <alignment vertical="center"/>
    </xf>
    <xf numFmtId="0" fontId="8" fillId="0" borderId="0" xfId="0" applyFont="1">
      <extLst>
        <ext xmlns:xfpb="http://schemas.microsoft.com/office/spreadsheetml/2022/featurepropertybag" uri="{C7286773-470A-42A8-94C5-96B5CB345126}">
          <xfpb:xfComplement i="0"/>
        </ext>
      </extLst>
    </xf>
    <xf numFmtId="0" fontId="8" fillId="0" borderId="5" xfId="0" applyFont="1" applyBorder="1" applyAlignment="1">
      <alignment horizontal="center"/>
    </xf>
    <xf numFmtId="0" fontId="6" fillId="0" borderId="13" xfId="0" applyFont="1" applyBorder="1" applyAlignment="1">
      <alignment vertical="center"/>
    </xf>
    <xf numFmtId="0" fontId="8" fillId="0" borderId="9" xfId="0" applyFont="1" applyBorder="1" applyAlignment="1">
      <alignment horizontal="left"/>
    </xf>
    <xf numFmtId="0" fontId="8" fillId="0" borderId="9" xfId="0" applyFont="1" applyBorder="1" applyAlignment="1">
      <alignment horizontal="center"/>
      <extLst>
        <ext xmlns:xfpb="http://schemas.microsoft.com/office/spreadsheetml/2022/featurepropertybag" uri="{C7286773-470A-42A8-94C5-96B5CB345126}">
          <xfpb:xfComplement i="0"/>
        </ext>
      </extLst>
    </xf>
    <xf numFmtId="0" fontId="8" fillId="0" borderId="14" xfId="0" applyFont="1" applyBorder="1"/>
    <xf numFmtId="0" fontId="8" fillId="0" borderId="4" xfId="0" applyFont="1" applyBorder="1"/>
    <xf numFmtId="0" fontId="8" fillId="0" borderId="13" xfId="0" applyFont="1" applyBorder="1"/>
    <xf numFmtId="0" fontId="8" fillId="0" borderId="12" xfId="0" applyFont="1" applyBorder="1" applyAlignment="1">
      <alignment horizontal="center"/>
    </xf>
    <xf numFmtId="0" fontId="6" fillId="0" borderId="10" xfId="0" applyFont="1" applyBorder="1" applyAlignment="1">
      <alignment vertical="center"/>
    </xf>
    <xf numFmtId="0" fontId="8" fillId="0" borderId="10" xfId="0" applyFont="1" applyBorder="1" applyAlignment="1">
      <alignment wrapText="1"/>
    </xf>
    <xf numFmtId="0" fontId="8" fillId="0" borderId="11" xfId="0" applyFont="1" applyBorder="1"/>
    <xf numFmtId="0" fontId="8" fillId="0" borderId="5" xfId="0" applyFont="1" applyBorder="1"/>
    <xf numFmtId="0" fontId="6" fillId="0" borderId="9" xfId="0" applyFont="1" applyBorder="1" applyAlignment="1">
      <alignment vertical="center"/>
    </xf>
    <xf numFmtId="0" fontId="8" fillId="0" borderId="9" xfId="0" applyFont="1" applyBorder="1" applyAlignment="1">
      <alignment wrapText="1"/>
    </xf>
    <xf numFmtId="0" fontId="8" fillId="0" borderId="12" xfId="0" applyFont="1" applyBorder="1"/>
    <xf numFmtId="0" fontId="6" fillId="2" borderId="1" xfId="0" applyFont="1" applyFill="1" applyBorder="1"/>
    <xf numFmtId="0" fontId="6" fillId="0" borderId="1" xfId="0" applyFont="1" applyBorder="1" applyAlignment="1">
      <alignment horizontal="center"/>
    </xf>
    <xf numFmtId="0" fontId="3" fillId="2" borderId="3" xfId="0" applyFont="1" applyFill="1" applyBorder="1" applyAlignment="1">
      <alignment vertical="center"/>
    </xf>
    <xf numFmtId="0" fontId="0" fillId="0" borderId="15" xfId="0" applyBorder="1"/>
    <xf numFmtId="0" fontId="3" fillId="2" borderId="3" xfId="0" applyFont="1" applyFill="1" applyBorder="1" applyAlignment="1">
      <alignment horizontal="center" vertical="center"/>
    </xf>
    <xf numFmtId="0" fontId="0" fillId="0" borderId="2" xfId="0" applyBorder="1" applyAlignment="1">
      <alignment vertical="center"/>
      <extLst>
        <ext xmlns:xfpb="http://schemas.microsoft.com/office/spreadsheetml/2022/featurepropertybag" uri="{C7286773-470A-42A8-94C5-96B5CB345126}">
          <xfpb:xfComplement i="0"/>
        </ext>
      </extLst>
    </xf>
    <xf numFmtId="0" fontId="0" fillId="0" borderId="15" xfId="0" applyBorder="1" applyAlignment="1">
      <alignment horizontal="center" vertical="center"/>
      <extLst>
        <ext xmlns:xfpb="http://schemas.microsoft.com/office/spreadsheetml/2022/featurepropertybag" uri="{C7286773-470A-42A8-94C5-96B5CB345126}">
          <xfpb:xfComplement i="0"/>
        </ext>
      </extLst>
    </xf>
    <xf numFmtId="0" fontId="1" fillId="0" borderId="14" xfId="0" applyFont="1" applyBorder="1" applyAlignment="1">
      <alignment vertical="center"/>
    </xf>
    <xf numFmtId="0" fontId="0" fillId="0" borderId="10" xfId="0" applyBorder="1"/>
    <xf numFmtId="0" fontId="1" fillId="0" borderId="4" xfId="0" applyFont="1" applyBorder="1" applyAlignment="1">
      <alignment vertical="center"/>
    </xf>
    <xf numFmtId="0" fontId="0" fillId="0" borderId="5" xfId="0" applyBorder="1"/>
    <xf numFmtId="0" fontId="1" fillId="0" borderId="13" xfId="0" applyFont="1" applyBorder="1" applyAlignment="1">
      <alignment vertical="center"/>
    </xf>
    <xf numFmtId="0" fontId="0" fillId="0" borderId="9" xfId="0" applyBorder="1"/>
    <xf numFmtId="0" fontId="0" fillId="0" borderId="12" xfId="0" applyBorder="1"/>
    <xf numFmtId="0" fontId="0" fillId="0" borderId="10"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9" xfId="0" applyBorder="1" applyAlignment="1">
      <alignment wrapText="1"/>
    </xf>
    <xf numFmtId="0" fontId="0" fillId="0" borderId="9" xfId="0" applyBorder="1" applyAlignment="1">
      <alignment horizontal="center"/>
    </xf>
    <xf numFmtId="0" fontId="0" fillId="0" borderId="12" xfId="0" applyBorder="1" applyAlignment="1">
      <alignment horizontal="center"/>
    </xf>
    <xf numFmtId="0" fontId="0" fillId="0" borderId="14" xfId="0" applyBorder="1"/>
    <xf numFmtId="0" fontId="0" fillId="0" borderId="4" xfId="0" applyBorder="1"/>
    <xf numFmtId="0" fontId="0" fillId="0" borderId="13" xfId="0" applyBorder="1"/>
    <xf numFmtId="0" fontId="0" fillId="0" borderId="14"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1" fillId="2" borderId="1" xfId="0" applyFont="1" applyFill="1" applyBorder="1" applyAlignment="1">
      <alignment horizontal="center"/>
    </xf>
    <xf numFmtId="0" fontId="8" fillId="0" borderId="1" xfId="0" applyFont="1" applyBorder="1" applyAlignment="1">
      <alignment horizontal="center" vertical="center"/>
    </xf>
    <xf numFmtId="0" fontId="12" fillId="0" borderId="11" xfId="0" applyFont="1" applyBorder="1" applyAlignment="1">
      <alignment vertical="center" wrapText="1"/>
    </xf>
    <xf numFmtId="0" fontId="12" fillId="0" borderId="5" xfId="0" applyFont="1" applyBorder="1" applyAlignment="1">
      <alignment vertical="center" wrapText="1"/>
    </xf>
    <xf numFmtId="0" fontId="0" fillId="0" borderId="1" xfId="0" applyBorder="1" applyAlignment="1">
      <alignment horizontal="center" vertical="center" wrapText="1"/>
    </xf>
    <xf numFmtId="9" fontId="8" fillId="0" borderId="1" xfId="0" applyNumberFormat="1" applyFont="1" applyBorder="1" applyAlignment="1">
      <alignment horizontal="center" vertical="center"/>
    </xf>
    <xf numFmtId="0" fontId="6" fillId="0" borderId="1" xfId="0" applyFont="1" applyBorder="1" applyAlignment="1">
      <alignment horizontal="center" vertical="center"/>
    </xf>
    <xf numFmtId="15" fontId="0" fillId="0" borderId="1" xfId="0" applyNumberFormat="1" applyBorder="1" applyAlignment="1">
      <alignment horizontal="center" vertical="center" wrapText="1"/>
    </xf>
    <xf numFmtId="164" fontId="6" fillId="0" borderId="1" xfId="0" applyNumberFormat="1" applyFont="1" applyBorder="1" applyAlignment="1">
      <alignment horizontal="center"/>
    </xf>
    <xf numFmtId="0" fontId="6" fillId="2" borderId="1" xfId="0" applyFont="1" applyFill="1" applyBorder="1" applyAlignment="1">
      <alignment horizontal="left" vertical="center"/>
    </xf>
    <xf numFmtId="165" fontId="8" fillId="0" borderId="1" xfId="1" applyNumberFormat="1" applyFont="1" applyBorder="1" applyAlignment="1">
      <alignment horizontal="center" vertical="center"/>
    </xf>
    <xf numFmtId="165" fontId="6" fillId="0" borderId="1" xfId="1" applyNumberFormat="1" applyFont="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9" fontId="8" fillId="2" borderId="1" xfId="1" applyFont="1" applyFill="1" applyBorder="1" applyAlignment="1">
      <alignment horizontal="left" vertical="center" wrapText="1"/>
    </xf>
    <xf numFmtId="0" fontId="8" fillId="0" borderId="6" xfId="0" applyFont="1" applyBorder="1" applyAlignment="1">
      <alignment horizontal="right"/>
    </xf>
    <xf numFmtId="0" fontId="8" fillId="0" borderId="9" xfId="0" applyFont="1" applyBorder="1" applyAlignment="1">
      <alignment horizontal="left"/>
      <extLst>
        <ext xmlns:xfpb="http://schemas.microsoft.com/office/spreadsheetml/2022/featurepropertybag" uri="{C7286773-470A-42A8-94C5-96B5CB345126}">
          <xfpb:xfComplement i="0"/>
        </ext>
      </extLst>
    </xf>
    <xf numFmtId="0" fontId="6" fillId="2" borderId="1" xfId="0" applyFont="1" applyFill="1" applyBorder="1" applyAlignment="1">
      <alignment vertical="center"/>
    </xf>
    <xf numFmtId="0" fontId="15" fillId="0" borderId="0" xfId="0" applyFont="1"/>
    <xf numFmtId="164" fontId="15" fillId="0" borderId="0" xfId="0" applyNumberFormat="1" applyFont="1"/>
    <xf numFmtId="164" fontId="15" fillId="0" borderId="0" xfId="0" applyNumberFormat="1" applyFont="1" applyAlignment="1">
      <alignment horizontal="left"/>
    </xf>
    <xf numFmtId="0" fontId="15" fillId="0" borderId="0" xfId="0" applyFont="1" applyAlignment="1">
      <alignment horizontal="left"/>
    </xf>
    <xf numFmtId="0" fontId="6" fillId="0" borderId="0" xfId="0" applyFont="1"/>
    <xf numFmtId="0" fontId="15" fillId="0" borderId="0" xfId="0" applyFont="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 xfId="0" applyFont="1" applyFill="1" applyBorder="1" applyAlignment="1">
      <alignment horizontal="center" vertical="center"/>
    </xf>
    <xf numFmtId="0" fontId="8" fillId="0" borderId="1" xfId="0" applyFont="1" applyBorder="1" applyAlignment="1">
      <alignment horizontal="left" vertical="center"/>
    </xf>
    <xf numFmtId="164" fontId="8" fillId="0" borderId="1" xfId="0" applyNumberFormat="1" applyFont="1" applyBorder="1" applyAlignment="1">
      <alignment horizontal="left" vertical="center"/>
    </xf>
    <xf numFmtId="0" fontId="6" fillId="0" borderId="0" xfId="0" applyFont="1" applyAlignment="1">
      <alignment horizontal="left" vertical="center"/>
    </xf>
    <xf numFmtId="0" fontId="8" fillId="0" borderId="1" xfId="0" applyFont="1" applyBorder="1" applyAlignment="1">
      <alignment horizontal="center"/>
    </xf>
    <xf numFmtId="0" fontId="6" fillId="0" borderId="1" xfId="0" applyFont="1" applyBorder="1"/>
    <xf numFmtId="0" fontId="6" fillId="2" borderId="1" xfId="0" applyFont="1" applyFill="1" applyBorder="1" applyAlignment="1">
      <alignment horizontal="right" vertical="center"/>
    </xf>
    <xf numFmtId="0" fontId="6" fillId="0" borderId="14"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10" xfId="0" applyFont="1" applyBorder="1" applyAlignment="1">
      <alignment horizontal="left" vertical="center"/>
    </xf>
    <xf numFmtId="0" fontId="6" fillId="0" borderId="10" xfId="0" applyFont="1" applyBorder="1" applyAlignment="1">
      <alignment horizontal="left" vertical="center"/>
    </xf>
    <xf numFmtId="0" fontId="8" fillId="0" borderId="10"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11" xfId="0" applyFont="1" applyBorder="1" applyAlignment="1">
      <alignment horizontal="left" vertical="center"/>
    </xf>
    <xf numFmtId="0" fontId="6" fillId="0" borderId="13" xfId="0" applyFont="1" applyBorder="1" applyAlignment="1">
      <alignment horizontal="center" vertical="center"/>
      <extLst>
        <ext xmlns:xfpb="http://schemas.microsoft.com/office/spreadsheetml/2022/featurepropertybag" uri="{C7286773-470A-42A8-94C5-96B5CB345126}">
          <xfpb:xfComplement i="0"/>
        </ext>
      </extLst>
    </xf>
    <xf numFmtId="0" fontId="6" fillId="0" borderId="9"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9" xfId="0" applyFont="1" applyBorder="1" applyAlignment="1">
      <alignment horizontal="left" vertical="center"/>
    </xf>
    <xf numFmtId="0" fontId="6" fillId="2" borderId="6" xfId="0" applyFont="1" applyFill="1" applyBorder="1" applyAlignment="1">
      <alignment horizontal="left" vertical="center" indent="2"/>
    </xf>
    <xf numFmtId="0" fontId="8" fillId="0" borderId="6" xfId="0" applyFont="1" applyBorder="1">
      <extLst>
        <ext xmlns:xfpb="http://schemas.microsoft.com/office/spreadsheetml/2022/featurepropertybag" uri="{C7286773-470A-42A8-94C5-96B5CB345126}">
          <xfpb:xfComplement i="0"/>
        </ext>
      </extLst>
    </xf>
    <xf numFmtId="0" fontId="8" fillId="0" borderId="7" xfId="0" applyFont="1" applyBorder="1">
      <extLst>
        <ext xmlns:xfpb="http://schemas.microsoft.com/office/spreadsheetml/2022/featurepropertybag" uri="{C7286773-470A-42A8-94C5-96B5CB345126}">
          <xfpb:xfComplement i="0"/>
        </ext>
      </extLst>
    </xf>
    <xf numFmtId="0" fontId="8" fillId="0" borderId="8" xfId="0" applyFont="1" applyBorder="1"/>
    <xf numFmtId="0" fontId="8" fillId="0" borderId="0" xfId="0" applyFont="1" applyAlignment="1">
      <alignment vertical="center"/>
    </xf>
    <xf numFmtId="0" fontId="6" fillId="0" borderId="7" xfId="0" applyFont="1" applyBorder="1" applyAlignment="1">
      <alignment vertical="center"/>
      <extLst>
        <ext xmlns:xfpb="http://schemas.microsoft.com/office/spreadsheetml/2022/featurepropertybag" uri="{C7286773-470A-42A8-94C5-96B5CB345126}">
          <xfpb:xfComplement i="0"/>
        </ext>
      </extLst>
    </xf>
    <xf numFmtId="0" fontId="8" fillId="0" borderId="7" xfId="0" applyFont="1" applyBorder="1" applyAlignment="1">
      <alignment horizontal="left" vertical="center"/>
    </xf>
    <xf numFmtId="0" fontId="8" fillId="0" borderId="0" xfId="0" applyFont="1" applyAlignment="1">
      <alignment horizontal="center" vertical="center"/>
    </xf>
    <xf numFmtId="0" fontId="21" fillId="0" borderId="0" xfId="0" applyFont="1"/>
    <xf numFmtId="0" fontId="8" fillId="0" borderId="1" xfId="0" applyFont="1" applyBorder="1" applyAlignment="1">
      <alignment vertical="center"/>
    </xf>
    <xf numFmtId="164" fontId="8" fillId="0" borderId="0" xfId="0" applyNumberFormat="1" applyFont="1" applyAlignment="1">
      <alignment vertical="center"/>
    </xf>
    <xf numFmtId="164" fontId="8" fillId="0" borderId="0" xfId="0" applyNumberFormat="1" applyFont="1" applyAlignment="1">
      <alignment horizontal="left" vertical="center"/>
    </xf>
    <xf numFmtId="0" fontId="6" fillId="2" borderId="6" xfId="0" applyFont="1" applyFill="1" applyBorder="1" applyAlignment="1">
      <alignment horizontal="left" vertical="center" indent="3"/>
    </xf>
    <xf numFmtId="0" fontId="6" fillId="2" borderId="7" xfId="0" applyFont="1" applyFill="1" applyBorder="1" applyAlignment="1">
      <alignment horizontal="left" vertical="center" indent="3"/>
    </xf>
    <xf numFmtId="0" fontId="6" fillId="2" borderId="8" xfId="0" applyFont="1" applyFill="1" applyBorder="1" applyAlignment="1">
      <alignment horizontal="left" vertical="center" indent="3"/>
    </xf>
    <xf numFmtId="0" fontId="8" fillId="0" borderId="0" xfId="0" applyFont="1" applyAlignment="1">
      <alignment horizontal="left" vertical="center"/>
    </xf>
    <xf numFmtId="0" fontId="23" fillId="0" borderId="1" xfId="0" applyFont="1" applyBorder="1" applyAlignment="1">
      <alignment horizontal="center"/>
    </xf>
    <xf numFmtId="0" fontId="8"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28" fillId="0" borderId="1" xfId="0" applyFont="1" applyBorder="1" applyAlignment="1">
      <alignment horizontal="center" vertical="center"/>
    </xf>
    <xf numFmtId="0" fontId="8" fillId="0" borderId="3" xfId="0" applyFont="1" applyBorder="1" applyAlignment="1">
      <alignment horizontal="center"/>
    </xf>
    <xf numFmtId="0" fontId="1" fillId="0" borderId="0" xfId="0" applyFont="1"/>
    <xf numFmtId="0" fontId="0" fillId="0" borderId="0" xfId="0" applyAlignment="1">
      <alignment vertical="top"/>
    </xf>
    <xf numFmtId="0" fontId="8" fillId="0" borderId="0" xfId="0" applyFont="1" applyAlignment="1">
      <alignment vertical="center" wrapText="1"/>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3" xfId="0" applyFont="1" applyFill="1" applyBorder="1" applyAlignment="1">
      <alignment horizontal="center"/>
    </xf>
    <xf numFmtId="0" fontId="8" fillId="0" borderId="2" xfId="0" applyFont="1" applyBorder="1" applyAlignment="1">
      <alignment vertical="center" wrapText="1"/>
    </xf>
    <xf numFmtId="0" fontId="16" fillId="0" borderId="2" xfId="0" applyFont="1" applyBorder="1" applyAlignment="1">
      <alignment horizontal="center" vertical="center"/>
    </xf>
    <xf numFmtId="0" fontId="3" fillId="2" borderId="3" xfId="0" applyFont="1" applyFill="1" applyBorder="1" applyAlignment="1">
      <alignment horizontal="center" vertical="center" wrapText="1"/>
    </xf>
    <xf numFmtId="165" fontId="8" fillId="0" borderId="1" xfId="1" applyNumberFormat="1" applyFont="1" applyBorder="1" applyAlignment="1">
      <alignment horizontal="right"/>
    </xf>
    <xf numFmtId="165" fontId="6" fillId="0" borderId="1" xfId="1" applyNumberFormat="1" applyFont="1" applyBorder="1" applyAlignment="1">
      <alignment horizontal="right"/>
    </xf>
    <xf numFmtId="165" fontId="6" fillId="0" borderId="1" xfId="0" applyNumberFormat="1" applyFont="1" applyBorder="1" applyAlignment="1">
      <alignment horizontal="right"/>
    </xf>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32" fillId="0" borderId="2" xfId="0" applyFont="1" applyBorder="1"/>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3" fontId="8" fillId="0" borderId="1" xfId="0" applyNumberFormat="1" applyFont="1" applyBorder="1" applyAlignment="1">
      <alignment horizontal="center"/>
    </xf>
    <xf numFmtId="9" fontId="8" fillId="0" borderId="1" xfId="0" applyNumberFormat="1" applyFont="1" applyBorder="1" applyAlignment="1">
      <alignment horizontal="center"/>
    </xf>
    <xf numFmtId="0" fontId="6" fillId="0" borderId="6" xfId="0" applyFont="1" applyBorder="1"/>
    <xf numFmtId="0" fontId="6" fillId="0" borderId="8" xfId="0" applyFont="1" applyBorder="1"/>
    <xf numFmtId="0" fontId="6" fillId="0" borderId="14" xfId="0" applyFont="1" applyBorder="1"/>
    <xf numFmtId="0" fontId="6" fillId="0" borderId="1" xfId="0" applyFont="1" applyBorder="1" applyAlignment="1">
      <alignment horizontal="right"/>
    </xf>
    <xf numFmtId="0" fontId="34" fillId="0" borderId="1" xfId="0" applyFont="1" applyBorder="1" applyAlignment="1">
      <alignment horizontal="center" vertical="center" wrapText="1"/>
    </xf>
    <xf numFmtId="0" fontId="8" fillId="0" borderId="16" xfId="0" applyFont="1" applyBorder="1" applyAlignment="1">
      <alignment vertical="center"/>
    </xf>
    <xf numFmtId="0" fontId="8" fillId="0" borderId="1" xfId="0" applyFont="1" applyBorder="1" applyAlignment="1">
      <alignment horizontal="left"/>
    </xf>
    <xf numFmtId="3" fontId="8" fillId="0" borderId="7" xfId="0" applyNumberFormat="1" applyFont="1" applyBorder="1" applyAlignment="1">
      <alignment horizontal="left" vertical="center"/>
    </xf>
    <xf numFmtId="3" fontId="8" fillId="0" borderId="8" xfId="0" applyNumberFormat="1" applyFont="1" applyBorder="1" applyAlignment="1">
      <alignment horizontal="left" vertical="center"/>
    </xf>
    <xf numFmtId="165" fontId="8" fillId="0" borderId="1" xfId="1" applyNumberFormat="1" applyFont="1" applyBorder="1" applyAlignment="1">
      <alignment horizontal="left"/>
    </xf>
    <xf numFmtId="1" fontId="8" fillId="0" borderId="2" xfId="0" applyNumberFormat="1" applyFont="1" applyBorder="1" applyAlignment="1">
      <alignment horizontal="left" vertical="center" indent="6"/>
    </xf>
    <xf numFmtId="0" fontId="8" fillId="0" borderId="2" xfId="0" applyFont="1" applyBorder="1" applyAlignment="1">
      <alignment horizontal="left" vertical="center" wrapText="1"/>
    </xf>
    <xf numFmtId="0" fontId="23" fillId="0" borderId="6" xfId="0" applyFont="1" applyBorder="1" applyAlignment="1">
      <alignment horizontal="center"/>
    </xf>
    <xf numFmtId="0" fontId="23" fillId="0" borderId="14" xfId="0" applyFont="1" applyBorder="1" applyAlignment="1">
      <alignment horizontal="center"/>
    </xf>
    <xf numFmtId="0" fontId="23" fillId="0" borderId="0" xfId="0" applyFont="1" applyAlignment="1">
      <alignment horizontal="center"/>
    </xf>
    <xf numFmtId="0" fontId="24" fillId="0" borderId="0" xfId="0" applyFont="1" applyAlignment="1">
      <alignment horizontal="center"/>
    </xf>
    <xf numFmtId="0" fontId="0" fillId="0" borderId="1" xfId="0" applyBorder="1" applyAlignment="1">
      <alignment horizontal="left" vertical="top"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7" fillId="0" borderId="1" xfId="0" applyFont="1" applyBorder="1" applyAlignment="1">
      <alignment horizontal="left" vertical="top"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6" fillId="2" borderId="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2" borderId="1" xfId="0" applyFont="1" applyFill="1" applyBorder="1" applyAlignment="1">
      <alignment horizontal="center"/>
    </xf>
    <xf numFmtId="0" fontId="6" fillId="0" borderId="0" xfId="0" applyFont="1" applyAlignment="1">
      <alignment horizontal="left" vertical="center"/>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8" fillId="0" borderId="1" xfId="0" applyFont="1" applyBorder="1" applyAlignment="1">
      <alignment horizontal="left"/>
    </xf>
    <xf numFmtId="164" fontId="8" fillId="0" borderId="1" xfId="0" applyNumberFormat="1" applyFont="1" applyBorder="1" applyAlignment="1">
      <alignment horizontal="left"/>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6" fillId="2" borderId="1" xfId="0" applyFont="1" applyFill="1" applyBorder="1" applyAlignment="1">
      <alignment horizontal="left"/>
    </xf>
    <xf numFmtId="0" fontId="6" fillId="2" borderId="1" xfId="0" applyFont="1" applyFill="1" applyBorder="1" applyAlignment="1">
      <alignment horizontal="left" vertical="top"/>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8" fillId="0" borderId="1" xfId="0" applyFont="1" applyBorder="1" applyAlignment="1">
      <alignment horizontal="center" vertical="center" wrapText="1"/>
    </xf>
    <xf numFmtId="3" fontId="8" fillId="0" borderId="6" xfId="0" applyNumberFormat="1" applyFont="1" applyBorder="1" applyAlignment="1">
      <alignment horizontal="center" wrapText="1"/>
    </xf>
    <xf numFmtId="3" fontId="8" fillId="0" borderId="8" xfId="0" applyNumberFormat="1" applyFont="1" applyBorder="1" applyAlignment="1">
      <alignment horizontal="center" wrapText="1"/>
    </xf>
    <xf numFmtId="9" fontId="8" fillId="0" borderId="6" xfId="0" applyNumberFormat="1" applyFont="1" applyBorder="1" applyAlignment="1">
      <alignment horizontal="center" wrapText="1"/>
    </xf>
    <xf numFmtId="0" fontId="8" fillId="0" borderId="8" xfId="0" applyFont="1" applyBorder="1" applyAlignment="1">
      <alignment horizontal="center" wrapText="1"/>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165" fontId="8" fillId="0" borderId="6" xfId="0" applyNumberFormat="1"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165" fontId="8" fillId="0" borderId="6" xfId="1" applyNumberFormat="1" applyFont="1" applyBorder="1" applyAlignment="1">
      <alignment horizontal="right" vertical="center"/>
    </xf>
    <xf numFmtId="165" fontId="8" fillId="0" borderId="7" xfId="1" applyNumberFormat="1" applyFont="1" applyBorder="1" applyAlignment="1">
      <alignment horizontal="right" vertical="center"/>
    </xf>
    <xf numFmtId="165" fontId="8" fillId="0" borderId="8" xfId="1" applyNumberFormat="1" applyFont="1" applyBorder="1" applyAlignment="1">
      <alignment horizontal="right" vertical="center"/>
    </xf>
    <xf numFmtId="165" fontId="8" fillId="0" borderId="6" xfId="1" applyNumberFormat="1" applyFont="1" applyBorder="1" applyAlignment="1">
      <alignment horizontal="right" vertical="center" indent="1"/>
    </xf>
    <xf numFmtId="165" fontId="8" fillId="0" borderId="7" xfId="1" applyNumberFormat="1" applyFont="1" applyBorder="1" applyAlignment="1">
      <alignment horizontal="right" vertical="center" indent="1"/>
    </xf>
    <xf numFmtId="165" fontId="8" fillId="0" borderId="8" xfId="1" applyNumberFormat="1" applyFont="1" applyBorder="1" applyAlignment="1">
      <alignment horizontal="right" vertical="center" inden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8" fillId="0" borderId="1" xfId="0" applyFont="1" applyBorder="1" applyAlignment="1">
      <alignment horizontal="left" vertical="center"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3" fontId="8" fillId="0" borderId="6" xfId="0" applyNumberFormat="1"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49" fontId="8" fillId="0" borderId="6" xfId="0" applyNumberFormat="1" applyFont="1" applyBorder="1" applyAlignment="1">
      <alignment horizontal="left" wrapText="1"/>
    </xf>
    <xf numFmtId="49" fontId="8" fillId="0" borderId="7" xfId="0" applyNumberFormat="1" applyFont="1" applyBorder="1" applyAlignment="1">
      <alignment horizontal="left" wrapText="1"/>
    </xf>
    <xf numFmtId="49" fontId="8" fillId="0" borderId="8" xfId="0" applyNumberFormat="1" applyFont="1" applyBorder="1" applyAlignment="1">
      <alignment horizontal="left"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9" fontId="8" fillId="0" borderId="8" xfId="0" applyNumberFormat="1" applyFont="1" applyBorder="1" applyAlignment="1">
      <alignment horizontal="center" wrapText="1"/>
    </xf>
    <xf numFmtId="0" fontId="8" fillId="0" borderId="6" xfId="0" applyFont="1" applyBorder="1" applyAlignment="1">
      <alignment horizontal="center" wrapText="1"/>
    </xf>
    <xf numFmtId="6" fontId="8" fillId="0" borderId="6" xfId="0" applyNumberFormat="1" applyFont="1" applyBorder="1" applyAlignment="1">
      <alignment horizontal="left" vertical="center"/>
    </xf>
    <xf numFmtId="0" fontId="6" fillId="2" borderId="16" xfId="0" applyFont="1" applyFill="1" applyBorder="1" applyAlignment="1">
      <alignment vertical="center"/>
    </xf>
    <xf numFmtId="0" fontId="6" fillId="2" borderId="1" xfId="0" applyFont="1" applyFill="1" applyBorder="1" applyAlignment="1">
      <alignment vertical="center"/>
    </xf>
    <xf numFmtId="164" fontId="8" fillId="0" borderId="13" xfId="0" applyNumberFormat="1" applyFont="1" applyBorder="1" applyAlignment="1">
      <alignment horizontal="left" vertical="center" wrapText="1"/>
    </xf>
    <xf numFmtId="164" fontId="8" fillId="0" borderId="7" xfId="0" applyNumberFormat="1" applyFont="1" applyBorder="1" applyAlignment="1">
      <alignment horizontal="left" vertical="center" wrapText="1"/>
    </xf>
    <xf numFmtId="164" fontId="8" fillId="0" borderId="8" xfId="0" applyNumberFormat="1"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6" fillId="2" borderId="3" xfId="0" applyFont="1" applyFill="1" applyBorder="1" applyAlignment="1">
      <alignment horizontal="left" vertical="center"/>
    </xf>
    <xf numFmtId="0" fontId="6" fillId="2" borderId="1" xfId="0" applyFont="1" applyFill="1" applyBorder="1" applyAlignment="1">
      <alignment horizontal="right" vertical="center"/>
    </xf>
    <xf numFmtId="0" fontId="6" fillId="2" borderId="1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6" fillId="2" borderId="9" xfId="0" applyFont="1" applyFill="1" applyBorder="1" applyAlignment="1">
      <alignment horizontal="left" vertical="center"/>
    </xf>
    <xf numFmtId="0" fontId="6" fillId="2" borderId="12" xfId="0" applyFont="1" applyFill="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6" xfId="0" applyFont="1" applyBorder="1" applyAlignment="1">
      <alignment horizontal="left"/>
    </xf>
    <xf numFmtId="0" fontId="6" fillId="2" borderId="2" xfId="0" applyFont="1" applyFill="1" applyBorder="1" applyAlignment="1">
      <alignment horizontal="left" vertical="center"/>
    </xf>
    <xf numFmtId="6" fontId="8" fillId="0" borderId="7" xfId="0" applyNumberFormat="1" applyFont="1" applyBorder="1" applyAlignment="1">
      <alignment horizontal="left" vertical="center"/>
    </xf>
    <xf numFmtId="6" fontId="8" fillId="0" borderId="1" xfId="0" applyNumberFormat="1" applyFont="1" applyBorder="1" applyAlignment="1">
      <alignment horizontal="left" vertical="center"/>
    </xf>
    <xf numFmtId="14" fontId="8" fillId="0" borderId="6" xfId="0" applyNumberFormat="1" applyFont="1" applyBorder="1" applyAlignment="1">
      <alignment horizontal="left"/>
    </xf>
    <xf numFmtId="14" fontId="8" fillId="0" borderId="8" xfId="0" applyNumberFormat="1" applyFont="1" applyBorder="1" applyAlignment="1">
      <alignment horizontal="left"/>
    </xf>
    <xf numFmtId="0" fontId="6" fillId="2" borderId="6" xfId="0" applyFont="1" applyFill="1" applyBorder="1" applyAlignment="1">
      <alignment horizontal="left" vertical="center" indent="3"/>
    </xf>
    <xf numFmtId="0" fontId="6" fillId="2" borderId="7" xfId="0" applyFont="1" applyFill="1" applyBorder="1" applyAlignment="1">
      <alignment horizontal="left" vertical="center" indent="3"/>
    </xf>
    <xf numFmtId="0" fontId="6" fillId="2" borderId="8" xfId="0" applyFont="1" applyFill="1" applyBorder="1" applyAlignment="1">
      <alignment horizontal="left" vertical="center" indent="3"/>
    </xf>
    <xf numFmtId="0" fontId="14" fillId="0" borderId="14"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0" fillId="2" borderId="2"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xf>
    <xf numFmtId="6" fontId="8" fillId="0" borderId="1" xfId="0" applyNumberFormat="1" applyFont="1" applyBorder="1" applyAlignment="1">
      <alignment horizontal="right" vertical="center"/>
    </xf>
    <xf numFmtId="0" fontId="8" fillId="0" borderId="1" xfId="0" applyFont="1" applyBorder="1" applyAlignment="1">
      <alignment horizontal="right" vertical="center"/>
    </xf>
    <xf numFmtId="6" fontId="8" fillId="0" borderId="6" xfId="0" applyNumberFormat="1" applyFont="1" applyBorder="1" applyAlignment="1">
      <alignment horizontal="right"/>
    </xf>
    <xf numFmtId="0" fontId="8" fillId="0" borderId="8" xfId="0" applyFont="1" applyBorder="1" applyAlignment="1">
      <alignment horizontal="right"/>
    </xf>
    <xf numFmtId="165" fontId="8" fillId="0" borderId="1" xfId="0" applyNumberFormat="1" applyFont="1" applyBorder="1" applyAlignment="1">
      <alignment horizontal="right"/>
    </xf>
    <xf numFmtId="0" fontId="8" fillId="0" borderId="1" xfId="0" applyFont="1" applyBorder="1" applyAlignment="1">
      <alignment horizontal="right"/>
    </xf>
    <xf numFmtId="0" fontId="6" fillId="2" borderId="8" xfId="0" applyFont="1" applyFill="1" applyBorder="1" applyAlignment="1">
      <alignment horizontal="center" vertical="center"/>
    </xf>
    <xf numFmtId="6" fontId="8" fillId="0" borderId="8" xfId="0" applyNumberFormat="1" applyFont="1" applyBorder="1" applyAlignment="1">
      <alignment horizontal="right"/>
    </xf>
    <xf numFmtId="165" fontId="8" fillId="0" borderId="6" xfId="1" applyNumberFormat="1" applyFont="1" applyBorder="1" applyAlignment="1">
      <alignment horizontal="right"/>
    </xf>
    <xf numFmtId="165" fontId="8" fillId="0" borderId="8" xfId="1" applyNumberFormat="1" applyFont="1" applyBorder="1" applyAlignment="1">
      <alignment horizontal="right"/>
    </xf>
    <xf numFmtId="9" fontId="8" fillId="0" borderId="1" xfId="1" applyFont="1" applyBorder="1" applyAlignment="1">
      <alignment horizontal="right"/>
    </xf>
    <xf numFmtId="165" fontId="8" fillId="0" borderId="1" xfId="1" applyNumberFormat="1" applyFont="1" applyBorder="1" applyAlignment="1">
      <alignment horizontal="right"/>
    </xf>
    <xf numFmtId="3" fontId="8" fillId="0" borderId="1" xfId="0" applyNumberFormat="1" applyFont="1" applyBorder="1" applyAlignment="1">
      <alignment horizontal="right"/>
    </xf>
    <xf numFmtId="165" fontId="8" fillId="0" borderId="1" xfId="1" applyNumberFormat="1" applyFont="1" applyFill="1" applyBorder="1" applyAlignment="1">
      <alignment horizontal="right" vertical="center"/>
    </xf>
    <xf numFmtId="164" fontId="8" fillId="0" borderId="6" xfId="0" applyNumberFormat="1" applyFont="1" applyBorder="1" applyAlignment="1">
      <alignment horizontal="left" vertical="center"/>
    </xf>
    <xf numFmtId="164" fontId="8" fillId="0" borderId="7" xfId="0" applyNumberFormat="1" applyFont="1" applyBorder="1" applyAlignment="1">
      <alignment horizontal="left" vertical="center"/>
    </xf>
    <xf numFmtId="164" fontId="8" fillId="0" borderId="8" xfId="0" applyNumberFormat="1" applyFont="1" applyBorder="1" applyAlignment="1">
      <alignment horizontal="lef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1" xfId="0" applyBorder="1" applyAlignment="1">
      <alignment wrapText="1"/>
    </xf>
    <xf numFmtId="0" fontId="0" fillId="0" borderId="1" xfId="0" applyBorder="1"/>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8" fillId="0" borderId="1" xfId="0" applyFont="1" applyBorder="1" applyAlignment="1">
      <alignment horizontal="center" vertical="center"/>
    </xf>
    <xf numFmtId="0" fontId="6" fillId="2" borderId="6" xfId="0" applyFont="1" applyFill="1" applyBorder="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1" xfId="0" applyFont="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8" fillId="0" borderId="14"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left" vertical="center"/>
    </xf>
    <xf numFmtId="164" fontId="8" fillId="0" borderId="1" xfId="0" applyNumberFormat="1" applyFont="1" applyBorder="1" applyAlignment="1">
      <alignment horizontal="left" vertical="center"/>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15" fontId="34" fillId="0" borderId="6" xfId="0" applyNumberFormat="1" applyFont="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1" xfId="0" applyFont="1" applyBorder="1" applyAlignment="1">
      <alignment horizontal="left"/>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1" xfId="0" applyFont="1" applyBorder="1" applyAlignment="1">
      <alignment horizontal="right"/>
    </xf>
    <xf numFmtId="0" fontId="28" fillId="0" borderId="1" xfId="0" applyFont="1" applyBorder="1" applyAlignment="1">
      <alignment horizontal="center" vertical="center"/>
    </xf>
    <xf numFmtId="0" fontId="6" fillId="0" borderId="9" xfId="0" applyFont="1" applyBorder="1" applyAlignment="1">
      <alignment horizontal="center"/>
    </xf>
    <xf numFmtId="0" fontId="6" fillId="0" borderId="1" xfId="0" applyFont="1" applyBorder="1" applyAlignment="1">
      <alignment horizontal="left" vertical="center"/>
    </xf>
    <xf numFmtId="0" fontId="6" fillId="0" borderId="2" xfId="0" applyFont="1" applyBorder="1" applyAlignment="1">
      <alignment horizontal="left"/>
    </xf>
    <xf numFmtId="0" fontId="6" fillId="0" borderId="15" xfId="0" applyFont="1" applyBorder="1" applyAlignment="1">
      <alignment horizontal="left"/>
    </xf>
    <xf numFmtId="0" fontId="8" fillId="0" borderId="12" xfId="0" applyFont="1" applyBorder="1" applyAlignment="1">
      <alignment horizontal="left" wrapText="1"/>
    </xf>
    <xf numFmtId="0" fontId="8" fillId="0" borderId="16" xfId="0" applyFont="1" applyBorder="1" applyAlignment="1">
      <alignment horizontal="left" wrapText="1"/>
    </xf>
    <xf numFmtId="0" fontId="8" fillId="0" borderId="1" xfId="0" applyFont="1" applyBorder="1" applyAlignment="1">
      <alignment horizontal="left" wrapText="1"/>
    </xf>
    <xf numFmtId="43" fontId="8" fillId="0" borderId="1" xfId="2"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25" fillId="3" borderId="1"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8" xfId="0" applyFont="1" applyFill="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1" fillId="0" borderId="9" xfId="0" applyFont="1" applyBorder="1" applyAlignment="1">
      <alignment horizontal="right"/>
    </xf>
    <xf numFmtId="0" fontId="1" fillId="0" borderId="12" xfId="0" applyFont="1" applyBorder="1" applyAlignment="1">
      <alignment horizontal="right"/>
    </xf>
  </cellXfs>
  <cellStyles count="3">
    <cellStyle name="Comma" xfId="2" builtinId="3"/>
    <cellStyle name="Normal" xfId="0" builtinId="0"/>
    <cellStyle name="Percent" xfId="1" builtin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Operational Assessment Analysis</a:t>
            </a:r>
          </a:p>
        </c:rich>
      </c:tx>
      <c:layout>
        <c:manualLayout>
          <c:xMode val="edge"/>
          <c:yMode val="edge"/>
          <c:x val="0.31492629382055543"/>
          <c:y val="3.56996683289696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0"/>
          <c:tx>
            <c:v>Score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Analysis!$E$13:$E$22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0080-46FF-8F25-6E0AE6467492}"/>
            </c:ext>
          </c:extLst>
        </c:ser>
        <c:ser>
          <c:idx val="3"/>
          <c:order val="1"/>
          <c:tx>
            <c:v>Total Possible Points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Analysis!$F$13:$F$22</c:f>
              <c:numCache>
                <c:formatCode>General</c:formatCode>
                <c:ptCount val="10"/>
                <c:pt idx="0">
                  <c:v>80</c:v>
                </c:pt>
                <c:pt idx="1">
                  <c:v>15</c:v>
                </c:pt>
                <c:pt idx="2">
                  <c:v>30</c:v>
                </c:pt>
                <c:pt idx="3">
                  <c:v>60</c:v>
                </c:pt>
                <c:pt idx="4">
                  <c:v>15</c:v>
                </c:pt>
                <c:pt idx="5">
                  <c:v>30</c:v>
                </c:pt>
                <c:pt idx="6">
                  <c:v>35</c:v>
                </c:pt>
                <c:pt idx="7">
                  <c:v>15</c:v>
                </c:pt>
                <c:pt idx="8">
                  <c:v>55</c:v>
                </c:pt>
                <c:pt idx="9">
                  <c:v>20</c:v>
                </c:pt>
              </c:numCache>
            </c:numRef>
          </c:val>
          <c:extLst>
            <c:ext xmlns:c16="http://schemas.microsoft.com/office/drawing/2014/chart" uri="{C3380CC4-5D6E-409C-BE32-E72D297353CC}">
              <c16:uniqueId val="{00000003-0080-46FF-8F25-6E0AE6467492}"/>
            </c:ext>
          </c:extLst>
        </c:ser>
        <c:dLbls>
          <c:showLegendKey val="0"/>
          <c:showVal val="0"/>
          <c:showCatName val="0"/>
          <c:showSerName val="0"/>
          <c:showPercent val="0"/>
          <c:showBubbleSize val="0"/>
        </c:dLbls>
        <c:gapWidth val="150"/>
        <c:axId val="692146880"/>
        <c:axId val="692148320"/>
        <c:extLst/>
      </c:barChart>
      <c:lineChart>
        <c:grouping val="standard"/>
        <c:varyColors val="0"/>
        <c:ser>
          <c:idx val="5"/>
          <c:order val="2"/>
          <c:tx>
            <c:v>Percentage Achieved</c:v>
          </c:tx>
          <c:spPr>
            <a:ln w="15875" cap="rnd">
              <a:noFill/>
              <a:prstDash val="dashDot"/>
              <a:round/>
            </a:ln>
            <a:effectLst/>
          </c:spPr>
          <c:marker>
            <c:symbol val="circle"/>
            <c:size val="5"/>
            <c:spPr>
              <a:solidFill>
                <a:schemeClr val="bg1">
                  <a:lumMod val="65000"/>
                </a:schemeClr>
              </a:solidFill>
              <a:ln w="9525">
                <a:solidFill>
                  <a:schemeClr val="bg1">
                    <a:lumMod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Analysis!$A$12:$A$22</c:f>
              <c:strCache>
                <c:ptCount val="11"/>
                <c:pt idx="0">
                  <c:v>Category</c:v>
                </c:pt>
                <c:pt idx="1">
                  <c:v>Business Continuity</c:v>
                </c:pt>
                <c:pt idx="2">
                  <c:v>IT</c:v>
                </c:pt>
                <c:pt idx="3">
                  <c:v>Continuous Improvement</c:v>
                </c:pt>
                <c:pt idx="4">
                  <c:v>Process Control</c:v>
                </c:pt>
                <c:pt idx="5">
                  <c:v>People Management</c:v>
                </c:pt>
                <c:pt idx="6">
                  <c:v>Material Control</c:v>
                </c:pt>
                <c:pt idx="7">
                  <c:v>Procurement Practices</c:v>
                </c:pt>
                <c:pt idx="8">
                  <c:v>Contract Review</c:v>
                </c:pt>
                <c:pt idx="9">
                  <c:v>Quality Assurance/Quality Control</c:v>
                </c:pt>
                <c:pt idx="10">
                  <c:v>Shipping</c:v>
                </c:pt>
              </c:strCache>
            </c:strRef>
          </c:cat>
          <c:val>
            <c:numRef>
              <c:f>Analysis!$H$13:$H$22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0080-46FF-8F25-6E0AE6467492}"/>
            </c:ext>
          </c:extLst>
        </c:ser>
        <c:dLbls>
          <c:showLegendKey val="0"/>
          <c:showVal val="0"/>
          <c:showCatName val="0"/>
          <c:showSerName val="0"/>
          <c:showPercent val="0"/>
          <c:showBubbleSize val="0"/>
        </c:dLbls>
        <c:marker val="1"/>
        <c:smooth val="0"/>
        <c:axId val="1359027312"/>
        <c:axId val="1359020112"/>
      </c:lineChart>
      <c:catAx>
        <c:axId val="692146880"/>
        <c:scaling>
          <c:orientation val="minMax"/>
        </c:scaling>
        <c:delete val="0"/>
        <c:axPos val="b"/>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92148320"/>
        <c:crosses val="autoZero"/>
        <c:auto val="1"/>
        <c:lblAlgn val="ctr"/>
        <c:lblOffset val="100"/>
        <c:noMultiLvlLbl val="0"/>
      </c:catAx>
      <c:valAx>
        <c:axId val="69214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146880"/>
        <c:crosses val="autoZero"/>
        <c:crossBetween val="between"/>
      </c:valAx>
      <c:valAx>
        <c:axId val="135902011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027312"/>
        <c:crosses val="max"/>
        <c:crossBetween val="between"/>
      </c:valAx>
      <c:catAx>
        <c:axId val="1359027312"/>
        <c:scaling>
          <c:orientation val="minMax"/>
        </c:scaling>
        <c:delete val="1"/>
        <c:axPos val="b"/>
        <c:numFmt formatCode="General" sourceLinked="1"/>
        <c:majorTickMark val="out"/>
        <c:minorTickMark val="none"/>
        <c:tickLblPos val="nextTo"/>
        <c:crossAx val="1359020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349552459788683E-2"/>
          <c:y val="6.5795453849693417E-2"/>
          <c:w val="0.80498328734549207"/>
          <c:h val="0.46715714186809165"/>
        </c:manualLayout>
      </c:layout>
      <c:barChart>
        <c:barDir val="col"/>
        <c:grouping val="clustered"/>
        <c:varyColors val="0"/>
        <c:ser>
          <c:idx val="2"/>
          <c:order val="0"/>
          <c:tx>
            <c:v>Score</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Analysis!$E$13:$E$22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718-4380-8875-8009FCC0A84B}"/>
            </c:ext>
          </c:extLst>
        </c:ser>
        <c:ser>
          <c:idx val="3"/>
          <c:order val="1"/>
          <c:tx>
            <c:v>Total Possible Points</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Analysis!$A$13:$A$22</c:f>
              <c:strCache>
                <c:ptCount val="10"/>
                <c:pt idx="0">
                  <c:v>Business Continuity</c:v>
                </c:pt>
                <c:pt idx="1">
                  <c:v>IT</c:v>
                </c:pt>
                <c:pt idx="2">
                  <c:v>Continuous Improvement</c:v>
                </c:pt>
                <c:pt idx="3">
                  <c:v>Process Control</c:v>
                </c:pt>
                <c:pt idx="4">
                  <c:v>People Management</c:v>
                </c:pt>
                <c:pt idx="5">
                  <c:v>Material Control</c:v>
                </c:pt>
                <c:pt idx="6">
                  <c:v>Procurement Practices</c:v>
                </c:pt>
                <c:pt idx="7">
                  <c:v>Contract Review</c:v>
                </c:pt>
                <c:pt idx="8">
                  <c:v>Quality Assurance/Quality Control</c:v>
                </c:pt>
                <c:pt idx="9">
                  <c:v>Shipping</c:v>
                </c:pt>
              </c:strCache>
            </c:strRef>
          </c:cat>
          <c:val>
            <c:numRef>
              <c:f>Analysis!$F$13:$F$22</c:f>
              <c:numCache>
                <c:formatCode>General</c:formatCode>
                <c:ptCount val="10"/>
                <c:pt idx="0">
                  <c:v>80</c:v>
                </c:pt>
                <c:pt idx="1">
                  <c:v>15</c:v>
                </c:pt>
                <c:pt idx="2">
                  <c:v>30</c:v>
                </c:pt>
                <c:pt idx="3">
                  <c:v>60</c:v>
                </c:pt>
                <c:pt idx="4">
                  <c:v>15</c:v>
                </c:pt>
                <c:pt idx="5">
                  <c:v>30</c:v>
                </c:pt>
                <c:pt idx="6">
                  <c:v>35</c:v>
                </c:pt>
                <c:pt idx="7">
                  <c:v>15</c:v>
                </c:pt>
                <c:pt idx="8">
                  <c:v>55</c:v>
                </c:pt>
                <c:pt idx="9">
                  <c:v>20</c:v>
                </c:pt>
              </c:numCache>
            </c:numRef>
          </c:val>
          <c:extLst>
            <c:ext xmlns:c16="http://schemas.microsoft.com/office/drawing/2014/chart" uri="{C3380CC4-5D6E-409C-BE32-E72D297353CC}">
              <c16:uniqueId val="{00000001-3718-4380-8875-8009FCC0A84B}"/>
            </c:ext>
          </c:extLst>
        </c:ser>
        <c:dLbls>
          <c:showLegendKey val="0"/>
          <c:showVal val="0"/>
          <c:showCatName val="0"/>
          <c:showSerName val="0"/>
          <c:showPercent val="0"/>
          <c:showBubbleSize val="0"/>
        </c:dLbls>
        <c:gapWidth val="150"/>
        <c:axId val="692146880"/>
        <c:axId val="692148320"/>
        <c:extLst/>
      </c:barChart>
      <c:lineChart>
        <c:grouping val="standard"/>
        <c:varyColors val="0"/>
        <c:ser>
          <c:idx val="5"/>
          <c:order val="2"/>
          <c:tx>
            <c:v>Percentage Achieved</c:v>
          </c:tx>
          <c:spPr>
            <a:ln w="15875" cap="rnd">
              <a:noFill/>
              <a:prstDash val="dashDot"/>
              <a:round/>
            </a:ln>
            <a:effectLst/>
          </c:spPr>
          <c:marker>
            <c:symbol val="circle"/>
            <c:size val="5"/>
            <c:spPr>
              <a:solidFill>
                <a:schemeClr val="bg1">
                  <a:lumMod val="65000"/>
                </a:schemeClr>
              </a:solidFill>
              <a:ln w="9525">
                <a:solidFill>
                  <a:schemeClr val="bg1">
                    <a:lumMod val="6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Analysis!$A$12:$A$22</c:f>
              <c:strCache>
                <c:ptCount val="11"/>
                <c:pt idx="0">
                  <c:v>Category</c:v>
                </c:pt>
                <c:pt idx="1">
                  <c:v>Business Continuity</c:v>
                </c:pt>
                <c:pt idx="2">
                  <c:v>IT</c:v>
                </c:pt>
                <c:pt idx="3">
                  <c:v>Continuous Improvement</c:v>
                </c:pt>
                <c:pt idx="4">
                  <c:v>Process Control</c:v>
                </c:pt>
                <c:pt idx="5">
                  <c:v>People Management</c:v>
                </c:pt>
                <c:pt idx="6">
                  <c:v>Material Control</c:v>
                </c:pt>
                <c:pt idx="7">
                  <c:v>Procurement Practices</c:v>
                </c:pt>
                <c:pt idx="8">
                  <c:v>Contract Review</c:v>
                </c:pt>
                <c:pt idx="9">
                  <c:v>Quality Assurance/Quality Control</c:v>
                </c:pt>
                <c:pt idx="10">
                  <c:v>Shipping</c:v>
                </c:pt>
              </c:strCache>
            </c:strRef>
          </c:cat>
          <c:val>
            <c:numRef>
              <c:f>Analysis!$H$13:$H$22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3718-4380-8875-8009FCC0A84B}"/>
            </c:ext>
          </c:extLst>
        </c:ser>
        <c:dLbls>
          <c:showLegendKey val="0"/>
          <c:showVal val="0"/>
          <c:showCatName val="0"/>
          <c:showSerName val="0"/>
          <c:showPercent val="0"/>
          <c:showBubbleSize val="0"/>
        </c:dLbls>
        <c:marker val="1"/>
        <c:smooth val="0"/>
        <c:axId val="1359027312"/>
        <c:axId val="1359020112"/>
      </c:lineChart>
      <c:catAx>
        <c:axId val="692146880"/>
        <c:scaling>
          <c:orientation val="minMax"/>
        </c:scaling>
        <c:delete val="0"/>
        <c:axPos val="b"/>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92148320"/>
        <c:crosses val="autoZero"/>
        <c:auto val="1"/>
        <c:lblAlgn val="ctr"/>
        <c:lblOffset val="100"/>
        <c:noMultiLvlLbl val="0"/>
      </c:catAx>
      <c:valAx>
        <c:axId val="692148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2146880"/>
        <c:crosses val="autoZero"/>
        <c:crossBetween val="between"/>
      </c:valAx>
      <c:valAx>
        <c:axId val="1359020112"/>
        <c:scaling>
          <c:orientation val="minMax"/>
          <c:max val="1"/>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027312"/>
        <c:crosses val="max"/>
        <c:crossBetween val="between"/>
      </c:valAx>
      <c:catAx>
        <c:axId val="1359027312"/>
        <c:scaling>
          <c:orientation val="minMax"/>
        </c:scaling>
        <c:delete val="1"/>
        <c:axPos val="b"/>
        <c:numFmt formatCode="General" sourceLinked="1"/>
        <c:majorTickMark val="out"/>
        <c:minorTickMark val="none"/>
        <c:tickLblPos val="nextTo"/>
        <c:crossAx val="13590201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Appendix!$A$31</c:f>
              <c:strCache>
                <c:ptCount val="1"/>
                <c:pt idx="0">
                  <c:v>Total Score</c:v>
                </c:pt>
              </c:strCache>
            </c:strRef>
          </c:tx>
          <c:spPr>
            <a:ln w="28575" cap="rnd">
              <a:solidFill>
                <a:schemeClr val="tx2">
                  <a:lumMod val="25000"/>
                  <a:lumOff val="75000"/>
                </a:schemeClr>
              </a:solidFill>
              <a:round/>
            </a:ln>
            <a:effectLst/>
          </c:spPr>
          <c:marker>
            <c:symbol val="circle"/>
            <c:size val="5"/>
            <c:spPr>
              <a:solidFill>
                <a:schemeClr val="tx2">
                  <a:lumMod val="25000"/>
                  <a:lumOff val="75000"/>
                </a:schemeClr>
              </a:solidFill>
              <a:ln w="9525">
                <a:solidFill>
                  <a:schemeClr val="tx2">
                    <a:lumMod val="25000"/>
                    <a:lumOff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Appendix!$C$30:$E$30</c:f>
              <c:numCache>
                <c:formatCode>[$-409]d\-mmm\-yy;@</c:formatCode>
                <c:ptCount val="3"/>
              </c:numCache>
            </c:numRef>
          </c:cat>
          <c:val>
            <c:numRef>
              <c:f>Appendix!$C$31:$E$31</c:f>
              <c:numCache>
                <c:formatCode>0.0%</c:formatCode>
                <c:ptCount val="3"/>
              </c:numCache>
            </c:numRef>
          </c:val>
          <c:smooth val="0"/>
          <c:extLst>
            <c:ext xmlns:c16="http://schemas.microsoft.com/office/drawing/2014/chart" uri="{C3380CC4-5D6E-409C-BE32-E72D297353CC}">
              <c16:uniqueId val="{00000001-07D6-4349-90E6-DFB37919F4A1}"/>
            </c:ext>
          </c:extLst>
        </c:ser>
        <c:dLbls>
          <c:showLegendKey val="0"/>
          <c:showVal val="0"/>
          <c:showCatName val="0"/>
          <c:showSerName val="0"/>
          <c:showPercent val="0"/>
          <c:showBubbleSize val="0"/>
        </c:dLbls>
        <c:marker val="1"/>
        <c:smooth val="0"/>
        <c:axId val="1286834784"/>
        <c:axId val="1286835744"/>
        <c:extLst>
          <c:ext xmlns:c15="http://schemas.microsoft.com/office/drawing/2012/chart" uri="{02D57815-91ED-43cb-92C2-25804820EDAC}">
            <c15:filteredLineSeries>
              <c15:ser>
                <c:idx val="2"/>
                <c:order val="1"/>
                <c:tx>
                  <c:strRef>
                    <c:extLst>
                      <c:ext uri="{02D57815-91ED-43cb-92C2-25804820EDAC}">
                        <c15:formulaRef>
                          <c15:sqref>Appendix!$A$32</c15:sqref>
                        </c15:formulaRef>
                      </c:ext>
                    </c:extLst>
                    <c:strCache>
                      <c:ptCount val="1"/>
                      <c:pt idx="0">
                        <c:v>Sustainability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uri="{02D57815-91ED-43cb-92C2-25804820EDAC}">
                        <c15:formulaRef>
                          <c15:sqref>Appendix!$C$30:$E$30</c15:sqref>
                        </c15:formulaRef>
                      </c:ext>
                    </c:extLst>
                    <c:numCache>
                      <c:formatCode>[$-409]d\-mmm\-yy;@</c:formatCode>
                      <c:ptCount val="3"/>
                    </c:numCache>
                  </c:numRef>
                </c:cat>
                <c:val>
                  <c:numRef>
                    <c:extLst>
                      <c:ext uri="{02D57815-91ED-43cb-92C2-25804820EDAC}">
                        <c15:formulaRef>
                          <c15:sqref>Appendix!$C$32:$E$32</c15:sqref>
                        </c15:formulaRef>
                      </c:ext>
                    </c:extLst>
                    <c:numCache>
                      <c:formatCode>0.0%</c:formatCode>
                      <c:ptCount val="3"/>
                    </c:numCache>
                  </c:numRef>
                </c:val>
                <c:smooth val="0"/>
                <c:extLst>
                  <c:ext xmlns:c16="http://schemas.microsoft.com/office/drawing/2014/chart" uri="{C3380CC4-5D6E-409C-BE32-E72D297353CC}">
                    <c16:uniqueId val="{00000002-07D6-4349-90E6-DFB37919F4A1}"/>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Appendix!$A$33</c15:sqref>
                        </c15:formulaRef>
                      </c:ext>
                    </c:extLst>
                    <c:strCache>
                      <c:ptCount val="1"/>
                      <c:pt idx="0">
                        <c:v>IT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Appendix!$C$33:$E$33</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3-07D6-4349-90E6-DFB37919F4A1}"/>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Appendix!$A$34</c15:sqref>
                        </c15:formulaRef>
                      </c:ext>
                    </c:extLst>
                    <c:strCache>
                      <c:ptCount val="1"/>
                      <c:pt idx="0">
                        <c:v>Continuous Improvement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Appendix!$C$34:$E$34</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4-07D6-4349-90E6-DFB37919F4A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Appendix!$A$35</c15:sqref>
                        </c15:formulaRef>
                      </c:ext>
                    </c:extLst>
                    <c:strCache>
                      <c:ptCount val="1"/>
                      <c:pt idx="0">
                        <c:v>Process Control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Appendix!$C$35:$E$35</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5-07D6-4349-90E6-DFB37919F4A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Appendix!$A$36</c15:sqref>
                        </c15:formulaRef>
                      </c:ext>
                    </c:extLst>
                    <c:strCache>
                      <c:ptCount val="1"/>
                      <c:pt idx="0">
                        <c:v>People Management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Appendix!$C$36:$E$36</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6-07D6-4349-90E6-DFB37919F4A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Appendix!$A$37</c15:sqref>
                        </c15:formulaRef>
                      </c:ext>
                    </c:extLst>
                    <c:strCache>
                      <c:ptCount val="1"/>
                      <c:pt idx="0">
                        <c:v>Material Control</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Appendix!$C$37:$E$37</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7-07D6-4349-90E6-DFB37919F4A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Appendix!$A$38</c15:sqref>
                        </c15:formulaRef>
                      </c:ext>
                    </c:extLst>
                    <c:strCache>
                      <c:ptCount val="1"/>
                      <c:pt idx="0">
                        <c:v>Procurement Practices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Appendix!$C$38:$E$38</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8-07D6-4349-90E6-DFB37919F4A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Appendix!$A$39</c15:sqref>
                        </c15:formulaRef>
                      </c:ext>
                    </c:extLst>
                    <c:strCache>
                      <c:ptCount val="1"/>
                      <c:pt idx="0">
                        <c:v>Contract Review</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Appendix!$C$39:$E$39</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9-07D6-4349-90E6-DFB37919F4A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Appendix!$A$40</c15:sqref>
                        </c15:formulaRef>
                      </c:ext>
                    </c:extLst>
                    <c:strCache>
                      <c:ptCount val="1"/>
                      <c:pt idx="0">
                        <c:v>Quality Assurance/
Quality Control</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Appendix!$C$40:$E$40</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A-07D6-4349-90E6-DFB37919F4A1}"/>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Appendix!$A$41</c15:sqref>
                        </c15:formulaRef>
                      </c:ext>
                    </c:extLst>
                    <c:strCache>
                      <c:ptCount val="1"/>
                      <c:pt idx="0">
                        <c:v>Shipping</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extLst xmlns:c15="http://schemas.microsoft.com/office/drawing/2012/chart">
                      <c:ext xmlns:c15="http://schemas.microsoft.com/office/drawing/2012/chart" uri="{02D57815-91ED-43cb-92C2-25804820EDAC}">
                        <c15:formulaRef>
                          <c15:sqref>Appendix!$C$30:$E$30</c15:sqref>
                        </c15:formulaRef>
                      </c:ext>
                    </c:extLst>
                    <c:numCache>
                      <c:formatCode>[$-409]d\-mmm\-yy;@</c:formatCode>
                      <c:ptCount val="3"/>
                    </c:numCache>
                  </c:numRef>
                </c:cat>
                <c:val>
                  <c:numRef>
                    <c:extLst xmlns:c15="http://schemas.microsoft.com/office/drawing/2012/chart">
                      <c:ext xmlns:c15="http://schemas.microsoft.com/office/drawing/2012/chart" uri="{02D57815-91ED-43cb-92C2-25804820EDAC}">
                        <c15:formulaRef>
                          <c15:sqref>Appendix!$C$41:$E$41</c15:sqref>
                        </c15:formulaRef>
                      </c:ext>
                    </c:extLst>
                    <c:numCache>
                      <c:formatCode>0.0%</c:formatCode>
                      <c:ptCount val="3"/>
                    </c:numCache>
                  </c:numRef>
                </c:val>
                <c:smooth val="0"/>
                <c:extLst xmlns:c15="http://schemas.microsoft.com/office/drawing/2012/chart">
                  <c:ext xmlns:c16="http://schemas.microsoft.com/office/drawing/2014/chart" uri="{C3380CC4-5D6E-409C-BE32-E72D297353CC}">
                    <c16:uniqueId val="{0000000B-07D6-4349-90E6-DFB37919F4A1}"/>
                  </c:ext>
                </c:extLst>
              </c15:ser>
            </c15:filteredLineSeries>
          </c:ext>
        </c:extLst>
      </c:lineChart>
      <c:catAx>
        <c:axId val="1286834784"/>
        <c:scaling>
          <c:orientation val="minMax"/>
        </c:scaling>
        <c:delete val="0"/>
        <c:axPos val="b"/>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835744"/>
        <c:crosses val="autoZero"/>
        <c:auto val="0"/>
        <c:lblAlgn val="ctr"/>
        <c:lblOffset val="100"/>
        <c:noMultiLvlLbl val="0"/>
      </c:catAx>
      <c:valAx>
        <c:axId val="1286835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6834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81542</xdr:colOff>
      <xdr:row>0</xdr:row>
      <xdr:rowOff>111069</xdr:rowOff>
    </xdr:from>
    <xdr:to>
      <xdr:col>5</xdr:col>
      <xdr:colOff>123265</xdr:colOff>
      <xdr:row>5</xdr:row>
      <xdr:rowOff>49421</xdr:rowOff>
    </xdr:to>
    <xdr:pic>
      <xdr:nvPicPr>
        <xdr:cNvPr id="3" name="Grafik 9">
          <a:extLst>
            <a:ext uri="{FF2B5EF4-FFF2-40B4-BE49-F238E27FC236}">
              <a16:creationId xmlns:a16="http://schemas.microsoft.com/office/drawing/2014/main" id="{C4705614-501F-4D8A-95BF-8EAD540C2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42" y="111069"/>
          <a:ext cx="4871458" cy="890852"/>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6</xdr:col>
      <xdr:colOff>19050</xdr:colOff>
      <xdr:row>3</xdr:row>
      <xdr:rowOff>57150</xdr:rowOff>
    </xdr:from>
    <xdr:to>
      <xdr:col>8</xdr:col>
      <xdr:colOff>428625</xdr:colOff>
      <xdr:row>6</xdr:row>
      <xdr:rowOff>9525</xdr:rowOff>
    </xdr:to>
    <xdr:sp macro="" textlink="">
      <xdr:nvSpPr>
        <xdr:cNvPr id="4" name="Text Box 1">
          <a:extLst>
            <a:ext uri="{FF2B5EF4-FFF2-40B4-BE49-F238E27FC236}">
              <a16:creationId xmlns:a16="http://schemas.microsoft.com/office/drawing/2014/main" id="{2D164427-F1A4-4382-81B1-63DB38ECD110}"/>
            </a:ext>
            <a:ext uri="{147F2762-F138-4A5C-976F-8EAC2B608ADB}">
              <a16:predDERef xmlns:a16="http://schemas.microsoft.com/office/drawing/2014/main" pred="{C4705614-501F-4D8A-95BF-8EAD540C2822}"/>
            </a:ext>
          </a:extLst>
        </xdr:cNvPr>
        <xdr:cNvSpPr txBox="1">
          <a:spLocks noChangeArrowheads="1"/>
        </xdr:cNvSpPr>
      </xdr:nvSpPr>
      <xdr:spPr bwMode="auto">
        <a:xfrm>
          <a:off x="5762625" y="628650"/>
          <a:ext cx="2257425" cy="5238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7</xdr:col>
      <xdr:colOff>661367</xdr:colOff>
      <xdr:row>3</xdr:row>
      <xdr:rowOff>66675</xdr:rowOff>
    </xdr:from>
    <xdr:to>
      <xdr:col>9</xdr:col>
      <xdr:colOff>27002</xdr:colOff>
      <xdr:row>6</xdr:row>
      <xdr:rowOff>67401</xdr:rowOff>
    </xdr:to>
    <xdr:sp macro="" textlink="">
      <xdr:nvSpPr>
        <xdr:cNvPr id="5" name="Text Box 1">
          <a:extLst>
            <a:ext uri="{FF2B5EF4-FFF2-40B4-BE49-F238E27FC236}">
              <a16:creationId xmlns:a16="http://schemas.microsoft.com/office/drawing/2014/main" id="{E3484782-78A9-411C-BF71-25C7E982139F}"/>
            </a:ext>
            <a:ext uri="{147F2762-F138-4A5C-976F-8EAC2B608ADB}">
              <a16:predDERef xmlns:a16="http://schemas.microsoft.com/office/drawing/2014/main" pred="{2D164427-F1A4-4382-81B1-63DB38ECD110}"/>
            </a:ext>
          </a:extLst>
        </xdr:cNvPr>
        <xdr:cNvSpPr txBox="1">
          <a:spLocks noChangeArrowheads="1"/>
        </xdr:cNvSpPr>
      </xdr:nvSpPr>
      <xdr:spPr bwMode="auto">
        <a:xfrm>
          <a:off x="6890717" y="638175"/>
          <a:ext cx="1184910" cy="57222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126366</xdr:colOff>
      <xdr:row>0</xdr:row>
      <xdr:rowOff>33747</xdr:rowOff>
    </xdr:from>
    <xdr:to>
      <xdr:col>8</xdr:col>
      <xdr:colOff>503272</xdr:colOff>
      <xdr:row>5</xdr:row>
      <xdr:rowOff>154586</xdr:rowOff>
    </xdr:to>
    <xdr:pic>
      <xdr:nvPicPr>
        <xdr:cNvPr id="2" name="Grafik 9">
          <a:extLst>
            <a:ext uri="{FF2B5EF4-FFF2-40B4-BE49-F238E27FC236}">
              <a16:creationId xmlns:a16="http://schemas.microsoft.com/office/drawing/2014/main" id="{F5CE8BBD-C380-DDD4-146F-5F054BDC0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66" y="33747"/>
          <a:ext cx="5747192" cy="997744"/>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9</xdr:col>
      <xdr:colOff>1904</xdr:colOff>
      <xdr:row>3</xdr:row>
      <xdr:rowOff>69124</xdr:rowOff>
    </xdr:from>
    <xdr:to>
      <xdr:col>12</xdr:col>
      <xdr:colOff>377462</xdr:colOff>
      <xdr:row>7</xdr:row>
      <xdr:rowOff>0</xdr:rowOff>
    </xdr:to>
    <xdr:sp macro="" textlink="">
      <xdr:nvSpPr>
        <xdr:cNvPr id="4" name="Text Box 1">
          <a:extLst>
            <a:ext uri="{FF2B5EF4-FFF2-40B4-BE49-F238E27FC236}">
              <a16:creationId xmlns:a16="http://schemas.microsoft.com/office/drawing/2014/main" id="{B73147EB-FA13-30B3-5179-CDFE67C398B2}"/>
            </a:ext>
          </a:extLst>
        </xdr:cNvPr>
        <xdr:cNvSpPr txBox="1">
          <a:spLocks noChangeArrowheads="1"/>
        </xdr:cNvSpPr>
      </xdr:nvSpPr>
      <xdr:spPr bwMode="auto">
        <a:xfrm>
          <a:off x="6076133" y="656953"/>
          <a:ext cx="2400300" cy="82486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12</xdr:col>
      <xdr:colOff>2813</xdr:colOff>
      <xdr:row>3</xdr:row>
      <xdr:rowOff>41184</xdr:rowOff>
    </xdr:from>
    <xdr:to>
      <xdr:col>13</xdr:col>
      <xdr:colOff>621393</xdr:colOff>
      <xdr:row>5</xdr:row>
      <xdr:rowOff>172176</xdr:rowOff>
    </xdr:to>
    <xdr:sp macro="" textlink="">
      <xdr:nvSpPr>
        <xdr:cNvPr id="5" name="Text Box 1">
          <a:extLst>
            <a:ext uri="{FF2B5EF4-FFF2-40B4-BE49-F238E27FC236}">
              <a16:creationId xmlns:a16="http://schemas.microsoft.com/office/drawing/2014/main" id="{20653DB8-CEC5-007F-0FB4-66C5136703C5}"/>
            </a:ext>
          </a:extLst>
        </xdr:cNvPr>
        <xdr:cNvSpPr txBox="1">
          <a:spLocks noChangeArrowheads="1"/>
        </xdr:cNvSpPr>
      </xdr:nvSpPr>
      <xdr:spPr bwMode="auto">
        <a:xfrm>
          <a:off x="8156213" y="574584"/>
          <a:ext cx="1298030" cy="4865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56728</xdr:rowOff>
    </xdr:from>
    <xdr:to>
      <xdr:col>7</xdr:col>
      <xdr:colOff>858285</xdr:colOff>
      <xdr:row>11</xdr:row>
      <xdr:rowOff>144659</xdr:rowOff>
    </xdr:to>
    <xdr:pic>
      <xdr:nvPicPr>
        <xdr:cNvPr id="5" name="Grafik 9">
          <a:extLst>
            <a:ext uri="{FF2B5EF4-FFF2-40B4-BE49-F238E27FC236}">
              <a16:creationId xmlns:a16="http://schemas.microsoft.com/office/drawing/2014/main" id="{31FB1AEC-339B-483F-A794-7EECC4B082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6728"/>
          <a:ext cx="11863634" cy="210582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8</xdr:col>
      <xdr:colOff>9525</xdr:colOff>
      <xdr:row>8</xdr:row>
      <xdr:rowOff>114300</xdr:rowOff>
    </xdr:from>
    <xdr:to>
      <xdr:col>11</xdr:col>
      <xdr:colOff>666750</xdr:colOff>
      <xdr:row>12</xdr:row>
      <xdr:rowOff>66675</xdr:rowOff>
    </xdr:to>
    <xdr:sp macro="" textlink="">
      <xdr:nvSpPr>
        <xdr:cNvPr id="6" name="Text Box 1">
          <a:extLst>
            <a:ext uri="{FF2B5EF4-FFF2-40B4-BE49-F238E27FC236}">
              <a16:creationId xmlns:a16="http://schemas.microsoft.com/office/drawing/2014/main" id="{A42717AC-2372-49BD-A48D-675F514ED91D}"/>
            </a:ext>
            <a:ext uri="{147F2762-F138-4A5C-976F-8EAC2B608ADB}">
              <a16:predDERef xmlns:a16="http://schemas.microsoft.com/office/drawing/2014/main" pred="{31FB1AEC-339B-483F-A794-7EECC4B08243}"/>
            </a:ext>
          </a:extLst>
        </xdr:cNvPr>
        <xdr:cNvSpPr txBox="1">
          <a:spLocks noChangeArrowheads="1"/>
        </xdr:cNvSpPr>
      </xdr:nvSpPr>
      <xdr:spPr bwMode="auto">
        <a:xfrm>
          <a:off x="14116050" y="1638300"/>
          <a:ext cx="3286125" cy="7143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2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8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12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8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12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8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8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05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13</xdr:col>
      <xdr:colOff>131990</xdr:colOff>
      <xdr:row>8</xdr:row>
      <xdr:rowOff>129268</xdr:rowOff>
    </xdr:from>
    <xdr:to>
      <xdr:col>16</xdr:col>
      <xdr:colOff>27215</xdr:colOff>
      <xdr:row>12</xdr:row>
      <xdr:rowOff>81643</xdr:rowOff>
    </xdr:to>
    <xdr:sp macro="" textlink="">
      <xdr:nvSpPr>
        <xdr:cNvPr id="7" name="Text Box 1">
          <a:extLst>
            <a:ext uri="{FF2B5EF4-FFF2-40B4-BE49-F238E27FC236}">
              <a16:creationId xmlns:a16="http://schemas.microsoft.com/office/drawing/2014/main" id="{1C10A61D-86AB-4FBE-8316-7DDC344EDC09}"/>
            </a:ext>
            <a:ext uri="{147F2762-F138-4A5C-976F-8EAC2B608ADB}">
              <a16:predDERef xmlns:a16="http://schemas.microsoft.com/office/drawing/2014/main" pred="{A42717AC-2372-49BD-A48D-675F514ED91D}"/>
            </a:ext>
          </a:extLst>
        </xdr:cNvPr>
        <xdr:cNvSpPr txBox="1">
          <a:spLocks noChangeArrowheads="1"/>
        </xdr:cNvSpPr>
      </xdr:nvSpPr>
      <xdr:spPr bwMode="auto">
        <a:xfrm>
          <a:off x="19943990" y="1653268"/>
          <a:ext cx="2711904" cy="71437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20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14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14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20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126366</xdr:colOff>
      <xdr:row>0</xdr:row>
      <xdr:rowOff>33747</xdr:rowOff>
    </xdr:from>
    <xdr:to>
      <xdr:col>8</xdr:col>
      <xdr:colOff>150847</xdr:colOff>
      <xdr:row>5</xdr:row>
      <xdr:rowOff>154586</xdr:rowOff>
    </xdr:to>
    <xdr:pic>
      <xdr:nvPicPr>
        <xdr:cNvPr id="2" name="Grafik 9">
          <a:extLst>
            <a:ext uri="{FF2B5EF4-FFF2-40B4-BE49-F238E27FC236}">
              <a16:creationId xmlns:a16="http://schemas.microsoft.com/office/drawing/2014/main" id="{7DE35ED8-67F0-44A4-92F6-6F08191D2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66" y="33747"/>
          <a:ext cx="5755730" cy="1073339"/>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14</xdr:col>
      <xdr:colOff>2813</xdr:colOff>
      <xdr:row>3</xdr:row>
      <xdr:rowOff>41184</xdr:rowOff>
    </xdr:from>
    <xdr:to>
      <xdr:col>15</xdr:col>
      <xdr:colOff>621393</xdr:colOff>
      <xdr:row>5</xdr:row>
      <xdr:rowOff>172176</xdr:rowOff>
    </xdr:to>
    <xdr:sp macro="" textlink="">
      <xdr:nvSpPr>
        <xdr:cNvPr id="12" name="Text Box 1">
          <a:extLst>
            <a:ext uri="{FF2B5EF4-FFF2-40B4-BE49-F238E27FC236}">
              <a16:creationId xmlns:a16="http://schemas.microsoft.com/office/drawing/2014/main" id="{A4404B0C-36B5-43A6-AD53-338E88932911}"/>
            </a:ext>
          </a:extLst>
        </xdr:cNvPr>
        <xdr:cNvSpPr txBox="1">
          <a:spLocks noChangeArrowheads="1"/>
        </xdr:cNvSpPr>
      </xdr:nvSpPr>
      <xdr:spPr bwMode="auto">
        <a:xfrm>
          <a:off x="8165738" y="612684"/>
          <a:ext cx="1294855" cy="5119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twoCellAnchor>
    <xdr:from>
      <xdr:col>9</xdr:col>
      <xdr:colOff>46727</xdr:colOff>
      <xdr:row>3</xdr:row>
      <xdr:rowOff>69124</xdr:rowOff>
    </xdr:from>
    <xdr:to>
      <xdr:col>12</xdr:col>
      <xdr:colOff>399873</xdr:colOff>
      <xdr:row>7</xdr:row>
      <xdr:rowOff>0</xdr:rowOff>
    </xdr:to>
    <xdr:sp macro="" textlink="">
      <xdr:nvSpPr>
        <xdr:cNvPr id="13" name="Text Box 1">
          <a:extLst>
            <a:ext uri="{FF2B5EF4-FFF2-40B4-BE49-F238E27FC236}">
              <a16:creationId xmlns:a16="http://schemas.microsoft.com/office/drawing/2014/main" id="{FEBA869C-08DC-4E49-88DE-1CF42E9872F2}"/>
            </a:ext>
          </a:extLst>
        </xdr:cNvPr>
        <xdr:cNvSpPr txBox="1">
          <a:spLocks noChangeArrowheads="1"/>
        </xdr:cNvSpPr>
      </xdr:nvSpPr>
      <xdr:spPr bwMode="auto">
        <a:xfrm>
          <a:off x="10860403" y="640624"/>
          <a:ext cx="2370205" cy="69287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14</xdr:col>
      <xdr:colOff>2813</xdr:colOff>
      <xdr:row>3</xdr:row>
      <xdr:rowOff>41184</xdr:rowOff>
    </xdr:from>
    <xdr:to>
      <xdr:col>15</xdr:col>
      <xdr:colOff>621393</xdr:colOff>
      <xdr:row>5</xdr:row>
      <xdr:rowOff>172176</xdr:rowOff>
    </xdr:to>
    <xdr:sp macro="" textlink="">
      <xdr:nvSpPr>
        <xdr:cNvPr id="14" name="Text Box 1">
          <a:extLst>
            <a:ext uri="{FF2B5EF4-FFF2-40B4-BE49-F238E27FC236}">
              <a16:creationId xmlns:a16="http://schemas.microsoft.com/office/drawing/2014/main" id="{0A8FFF69-0B7C-4931-9684-5CFF9CD2B28C}"/>
            </a:ext>
          </a:extLst>
        </xdr:cNvPr>
        <xdr:cNvSpPr txBox="1">
          <a:spLocks noChangeArrowheads="1"/>
        </xdr:cNvSpPr>
      </xdr:nvSpPr>
      <xdr:spPr bwMode="auto">
        <a:xfrm>
          <a:off x="8165738" y="612684"/>
          <a:ext cx="1294855" cy="511992"/>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1</xdr:col>
      <xdr:colOff>3238500</xdr:colOff>
      <xdr:row>4</xdr:row>
      <xdr:rowOff>133350</xdr:rowOff>
    </xdr:to>
    <xdr:pic>
      <xdr:nvPicPr>
        <xdr:cNvPr id="3" name="Grafik 9">
          <a:extLst>
            <a:ext uri="{FF2B5EF4-FFF2-40B4-BE49-F238E27FC236}">
              <a16:creationId xmlns:a16="http://schemas.microsoft.com/office/drawing/2014/main" id="{61CB4AD4-B57E-44DA-B8BD-FC7EC3C123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4838700" cy="83820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2</xdr:col>
      <xdr:colOff>17318</xdr:colOff>
      <xdr:row>5</xdr:row>
      <xdr:rowOff>13239</xdr:rowOff>
    </xdr:from>
    <xdr:to>
      <xdr:col>8</xdr:col>
      <xdr:colOff>1311747</xdr:colOff>
      <xdr:row>8</xdr:row>
      <xdr:rowOff>104696</xdr:rowOff>
    </xdr:to>
    <xdr:sp macro="" textlink="">
      <xdr:nvSpPr>
        <xdr:cNvPr id="4" name="Text Box 1">
          <a:extLst>
            <a:ext uri="{FF2B5EF4-FFF2-40B4-BE49-F238E27FC236}">
              <a16:creationId xmlns:a16="http://schemas.microsoft.com/office/drawing/2014/main" id="{EC0D1D31-D156-4CBD-BBC9-2220A6B9C38E}"/>
            </a:ext>
          </a:extLst>
        </xdr:cNvPr>
        <xdr:cNvSpPr txBox="1">
          <a:spLocks noChangeArrowheads="1"/>
        </xdr:cNvSpPr>
      </xdr:nvSpPr>
      <xdr:spPr bwMode="auto">
        <a:xfrm>
          <a:off x="5437909" y="1727739"/>
          <a:ext cx="3355293" cy="662957"/>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14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20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20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14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20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8</xdr:col>
      <xdr:colOff>3182470</xdr:colOff>
      <xdr:row>6</xdr:row>
      <xdr:rowOff>11206</xdr:rowOff>
    </xdr:from>
    <xdr:to>
      <xdr:col>8</xdr:col>
      <xdr:colOff>5402355</xdr:colOff>
      <xdr:row>9</xdr:row>
      <xdr:rowOff>22411</xdr:rowOff>
    </xdr:to>
    <xdr:sp macro="" textlink="">
      <xdr:nvSpPr>
        <xdr:cNvPr id="2" name="Text Box 1">
          <a:extLst>
            <a:ext uri="{FF2B5EF4-FFF2-40B4-BE49-F238E27FC236}">
              <a16:creationId xmlns:a16="http://schemas.microsoft.com/office/drawing/2014/main" id="{3A053774-CE5B-4436-ADDC-4A044E320313}"/>
            </a:ext>
            <a:ext uri="{147F2762-F138-4A5C-976F-8EAC2B608ADB}">
              <a16:predDERef xmlns:a16="http://schemas.microsoft.com/office/drawing/2014/main" pred="{415149F9-BFC1-4301-A2C1-050DE2808839}"/>
            </a:ext>
          </a:extLst>
        </xdr:cNvPr>
        <xdr:cNvSpPr txBox="1">
          <a:spLocks noChangeArrowheads="1"/>
        </xdr:cNvSpPr>
      </xdr:nvSpPr>
      <xdr:spPr bwMode="auto">
        <a:xfrm>
          <a:off x="11149852" y="1154206"/>
          <a:ext cx="2219885" cy="582705"/>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95476</xdr:colOff>
      <xdr:row>0</xdr:row>
      <xdr:rowOff>131160</xdr:rowOff>
    </xdr:from>
    <xdr:to>
      <xdr:col>3</xdr:col>
      <xdr:colOff>659162</xdr:colOff>
      <xdr:row>4</xdr:row>
      <xdr:rowOff>127000</xdr:rowOff>
    </xdr:to>
    <xdr:pic>
      <xdr:nvPicPr>
        <xdr:cNvPr id="2" name="Grafik 9">
          <a:extLst>
            <a:ext uri="{FF2B5EF4-FFF2-40B4-BE49-F238E27FC236}">
              <a16:creationId xmlns:a16="http://schemas.microsoft.com/office/drawing/2014/main" id="{B9E99CDE-3A0C-4B50-BD74-02D0BCDC88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76" y="131160"/>
          <a:ext cx="3929186" cy="75784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4</xdr:col>
      <xdr:colOff>1903</xdr:colOff>
      <xdr:row>4</xdr:row>
      <xdr:rowOff>4467</xdr:rowOff>
    </xdr:from>
    <xdr:to>
      <xdr:col>6</xdr:col>
      <xdr:colOff>251012</xdr:colOff>
      <xdr:row>5</xdr:row>
      <xdr:rowOff>193414</xdr:rowOff>
    </xdr:to>
    <xdr:sp macro="" textlink="">
      <xdr:nvSpPr>
        <xdr:cNvPr id="3" name="Text Box 1">
          <a:extLst>
            <a:ext uri="{FF2B5EF4-FFF2-40B4-BE49-F238E27FC236}">
              <a16:creationId xmlns:a16="http://schemas.microsoft.com/office/drawing/2014/main" id="{0AEC994F-1A4F-4DD2-8D3E-32068C77F660}"/>
            </a:ext>
          </a:extLst>
        </xdr:cNvPr>
        <xdr:cNvSpPr txBox="1">
          <a:spLocks noChangeArrowheads="1"/>
        </xdr:cNvSpPr>
      </xdr:nvSpPr>
      <xdr:spPr bwMode="auto">
        <a:xfrm>
          <a:off x="4089809" y="757502"/>
          <a:ext cx="1826897" cy="439959"/>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9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9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9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6</xdr:col>
      <xdr:colOff>280150</xdr:colOff>
      <xdr:row>3</xdr:row>
      <xdr:rowOff>185346</xdr:rowOff>
    </xdr:from>
    <xdr:to>
      <xdr:col>7</xdr:col>
      <xdr:colOff>796964</xdr:colOff>
      <xdr:row>6</xdr:row>
      <xdr:rowOff>5396</xdr:rowOff>
    </xdr:to>
    <xdr:sp macro="" textlink="">
      <xdr:nvSpPr>
        <xdr:cNvPr id="4" name="Text Box 1">
          <a:extLst>
            <a:ext uri="{FF2B5EF4-FFF2-40B4-BE49-F238E27FC236}">
              <a16:creationId xmlns:a16="http://schemas.microsoft.com/office/drawing/2014/main" id="{E65DB929-35CF-414E-9664-C0305F1F5B5A}"/>
            </a:ext>
          </a:extLst>
        </xdr:cNvPr>
        <xdr:cNvSpPr txBox="1">
          <a:spLocks noChangeArrowheads="1"/>
        </xdr:cNvSpPr>
      </xdr:nvSpPr>
      <xdr:spPr bwMode="auto">
        <a:xfrm>
          <a:off x="6080875" y="756846"/>
          <a:ext cx="1326439" cy="505850"/>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9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900">
            <a:effectLst/>
            <a:latin typeface="Museo Sans 500"/>
            <a:ea typeface="MS Mincho" panose="02020609040205080304" pitchFamily="49" charset="-128"/>
            <a:cs typeface="Times New Roman" panose="02020603050405020304" pitchFamily="18" charset="0"/>
          </a:endParaRPr>
        </a:p>
        <a:p>
          <a:pPr marL="0" marR="0">
            <a:spcBef>
              <a:spcPts val="0"/>
            </a:spcBef>
            <a:spcAft>
              <a:spcPts val="1000"/>
            </a:spcAft>
          </a:pPr>
          <a:r>
            <a:rPr lang="en-US" sz="900">
              <a:effectLst/>
              <a:latin typeface="Museo Sans 500"/>
              <a:ea typeface="MS Mincho" panose="02020609040205080304" pitchFamily="49" charset="-128"/>
              <a:cs typeface="Times New Roman" panose="02020603050405020304" pitchFamily="18" charset="0"/>
            </a:rPr>
            <a:t> </a:t>
          </a:r>
        </a:p>
      </xdr:txBody>
    </xdr:sp>
    <xdr:clientData/>
  </xdr:twoCellAnchor>
  <xdr:twoCellAnchor>
    <xdr:from>
      <xdr:col>0</xdr:col>
      <xdr:colOff>89649</xdr:colOff>
      <xdr:row>23</xdr:row>
      <xdr:rowOff>134472</xdr:rowOff>
    </xdr:from>
    <xdr:to>
      <xdr:col>7</xdr:col>
      <xdr:colOff>707571</xdr:colOff>
      <xdr:row>43</xdr:row>
      <xdr:rowOff>68036</xdr:rowOff>
    </xdr:to>
    <xdr:graphicFrame macro="">
      <xdr:nvGraphicFramePr>
        <xdr:cNvPr id="12" name="Chart 11">
          <a:extLst>
            <a:ext uri="{FF2B5EF4-FFF2-40B4-BE49-F238E27FC236}">
              <a16:creationId xmlns:a16="http://schemas.microsoft.com/office/drawing/2014/main" id="{4E2C00DA-788E-8AA3-4564-C87C02A0D2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4417</xdr:colOff>
      <xdr:row>18</xdr:row>
      <xdr:rowOff>57979</xdr:rowOff>
    </xdr:from>
    <xdr:to>
      <xdr:col>12</xdr:col>
      <xdr:colOff>442567</xdr:colOff>
      <xdr:row>29</xdr:row>
      <xdr:rowOff>133351</xdr:rowOff>
    </xdr:to>
    <xdr:graphicFrame macro="">
      <xdr:nvGraphicFramePr>
        <xdr:cNvPr id="6" name="Chart 5">
          <a:extLst>
            <a:ext uri="{FF2B5EF4-FFF2-40B4-BE49-F238E27FC236}">
              <a16:creationId xmlns:a16="http://schemas.microsoft.com/office/drawing/2014/main" id="{5953CA85-7F53-4443-8E75-E559E5600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80755</xdr:colOff>
      <xdr:row>11</xdr:row>
      <xdr:rowOff>173935</xdr:rowOff>
    </xdr:from>
    <xdr:to>
      <xdr:col>6</xdr:col>
      <xdr:colOff>918955</xdr:colOff>
      <xdr:row>27</xdr:row>
      <xdr:rowOff>169172</xdr:rowOff>
    </xdr:to>
    <xdr:graphicFrame macro="">
      <xdr:nvGraphicFramePr>
        <xdr:cNvPr id="3" name="Chart 2">
          <a:extLst>
            <a:ext uri="{FF2B5EF4-FFF2-40B4-BE49-F238E27FC236}">
              <a16:creationId xmlns:a16="http://schemas.microsoft.com/office/drawing/2014/main" id="{983F206F-502E-5BDE-7073-C85B6109AD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126366</xdr:colOff>
      <xdr:row>0</xdr:row>
      <xdr:rowOff>167098</xdr:rowOff>
    </xdr:from>
    <xdr:to>
      <xdr:col>3</xdr:col>
      <xdr:colOff>857250</xdr:colOff>
      <xdr:row>4</xdr:row>
      <xdr:rowOff>180168</xdr:rowOff>
    </xdr:to>
    <xdr:pic>
      <xdr:nvPicPr>
        <xdr:cNvPr id="4" name="Grafik 9">
          <a:extLst>
            <a:ext uri="{FF2B5EF4-FFF2-40B4-BE49-F238E27FC236}">
              <a16:creationId xmlns:a16="http://schemas.microsoft.com/office/drawing/2014/main" id="{9EA3A7D0-17E3-4E33-838F-23E849B326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366" y="167098"/>
          <a:ext cx="4007484" cy="775070"/>
        </a:xfrm>
        <a:prstGeom prst="rect">
          <a:avLst/>
        </a:prstGeom>
        <a:extLst>
          <a:ext uri="{FAA26D3D-D897-4be2-8F04-BA451C77F1D7}">
            <ma14:placeholderFlag xmlns:lc="http://schemas.openxmlformats.org/drawingml/2006/lockedCanvas" xmlns:a14="http://schemas.microsoft.com/office/drawing/2010/main"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ext>
        </a:extLst>
      </xdr:spPr>
    </xdr:pic>
    <xdr:clientData/>
  </xdr:twoCellAnchor>
  <xdr:twoCellAnchor>
    <xdr:from>
      <xdr:col>3</xdr:col>
      <xdr:colOff>926824</xdr:colOff>
      <xdr:row>3</xdr:row>
      <xdr:rowOff>69124</xdr:rowOff>
    </xdr:from>
    <xdr:to>
      <xdr:col>6</xdr:col>
      <xdr:colOff>250549</xdr:colOff>
      <xdr:row>6</xdr:row>
      <xdr:rowOff>19050</xdr:rowOff>
    </xdr:to>
    <xdr:sp macro="" textlink="">
      <xdr:nvSpPr>
        <xdr:cNvPr id="5" name="Text Box 1">
          <a:extLst>
            <a:ext uri="{FF2B5EF4-FFF2-40B4-BE49-F238E27FC236}">
              <a16:creationId xmlns:a16="http://schemas.microsoft.com/office/drawing/2014/main" id="{433BAEE9-FEBE-4828-A644-B3CF5792F10E}"/>
            </a:ext>
          </a:extLst>
        </xdr:cNvPr>
        <xdr:cNvSpPr txBox="1">
          <a:spLocks noChangeArrowheads="1"/>
        </xdr:cNvSpPr>
      </xdr:nvSpPr>
      <xdr:spPr bwMode="auto">
        <a:xfrm>
          <a:off x="4430367" y="640624"/>
          <a:ext cx="2106682" cy="52142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Barry-Wehmiller Companies, Inc.</a:t>
          </a:r>
          <a:endParaRPr lang="en-US" sz="1100">
            <a:effectLst/>
            <a:latin typeface="Museo Sans 500"/>
            <a:ea typeface="MS Mincho" panose="02020609040205080304" pitchFamily="49" charset="-128"/>
            <a:cs typeface="Times New Roman" panose="02020603050405020304" pitchFamily="18" charset="0"/>
          </a:endParaRPr>
        </a:p>
        <a:p>
          <a:pPr marL="0" marR="0">
            <a:spcBef>
              <a:spcPts val="0"/>
            </a:spcBef>
            <a:spcAft>
              <a:spcPts val="0"/>
            </a:spcAf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8020 Forsyth Blvd.</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0"/>
            </a:spcAft>
            <a:tabLst>
              <a:tab pos="1485900" algn="l"/>
            </a:tabLst>
          </a:pP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St. Louis, MO 63105 USA</a:t>
          </a:r>
          <a:endParaRPr lang="en-US" sz="1100">
            <a:effectLst/>
            <a:latin typeface="Museo Sans 500"/>
            <a:ea typeface="MS Mincho" panose="02020609040205080304" pitchFamily="49" charset="-128"/>
            <a:cs typeface="Times New Roman" panose="02020603050405020304" pitchFamily="18" charset="0"/>
          </a:endParaRPr>
        </a:p>
        <a:p>
          <a:pPr marL="0" marR="0">
            <a:lnSpc>
              <a:spcPts val="1200"/>
            </a:lnSpc>
            <a:spcBef>
              <a:spcPts val="0"/>
            </a:spcBef>
            <a:spcAft>
              <a:spcPts val="1000"/>
            </a:spcAft>
            <a:tabLst>
              <a:tab pos="1485900" algn="l"/>
            </a:tabLst>
          </a:pPr>
          <a:r>
            <a:rPr lang="en-US" sz="900">
              <a:solidFill>
                <a:srgbClr val="5B656F"/>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Museo Sans 500"/>
            <a:ea typeface="MS Mincho" panose="02020609040205080304" pitchFamily="49" charset="-128"/>
            <a:cs typeface="Times New Roman" panose="02020603050405020304" pitchFamily="18" charset="0"/>
          </a:endParaRPr>
        </a:p>
      </xdr:txBody>
    </xdr:sp>
    <xdr:clientData/>
  </xdr:twoCellAnchor>
  <xdr:twoCellAnchor>
    <xdr:from>
      <xdr:col>5</xdr:col>
      <xdr:colOff>624754</xdr:colOff>
      <xdr:row>3</xdr:row>
      <xdr:rowOff>58637</xdr:rowOff>
    </xdr:from>
    <xdr:to>
      <xdr:col>6</xdr:col>
      <xdr:colOff>927014</xdr:colOff>
      <xdr:row>6</xdr:row>
      <xdr:rowOff>59363</xdr:rowOff>
    </xdr:to>
    <xdr:sp macro="" textlink="">
      <xdr:nvSpPr>
        <xdr:cNvPr id="6" name="Text Box 1">
          <a:extLst>
            <a:ext uri="{FF2B5EF4-FFF2-40B4-BE49-F238E27FC236}">
              <a16:creationId xmlns:a16="http://schemas.microsoft.com/office/drawing/2014/main" id="{C4082405-8F1D-4143-8E99-D9D453F4815E}"/>
            </a:ext>
          </a:extLst>
        </xdr:cNvPr>
        <xdr:cNvSpPr txBox="1">
          <a:spLocks noChangeArrowheads="1"/>
        </xdr:cNvSpPr>
      </xdr:nvSpPr>
      <xdr:spPr bwMode="auto">
        <a:xfrm>
          <a:off x="5945893" y="621295"/>
          <a:ext cx="1226627" cy="555346"/>
        </a:xfrm>
        <a:prstGeom prst="rect">
          <a:avLst/>
        </a:prstGeom>
        <a:noFill/>
        <a:ln>
          <a:noFill/>
        </a:ln>
        <a:extLst>
          <a:ext uri="{909E8E84-426E-40dd-AFC4-6F175D3DCCD1}">
            <a14:hiddenFill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a:solidFill>
                <a:srgbClr val="FFFFFF"/>
              </a:solidFill>
            </a14:hiddenFill>
          </a:ext>
          <a:ext uri="{91240B29-F687-4f45-9708-019B960494DF}">
            <a14:hiddenLine xmlns:lc="http://schemas.openxmlformats.org/drawingml/2006/lockedCanvas" xmlns:pic="http://schemas.openxmlformats.org/drawingml/2006/picture" xmlns:ma14="http://schemas.microsoft.com/office/mac/drawingml/2011/main"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r">
            <a:spcBef>
              <a:spcPts val="0"/>
            </a:spcBef>
            <a:spcAft>
              <a:spcPts val="0"/>
            </a:spcAft>
          </a:pP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862-8000</a:t>
          </a:r>
          <a:endParaRPr lang="en-US" sz="1100">
            <a:effectLst/>
            <a:latin typeface="Museo Sans 500"/>
            <a:ea typeface="MS Mincho" panose="02020609040205080304" pitchFamily="49" charset="-128"/>
            <a:cs typeface="Times New Roman" panose="02020603050405020304" pitchFamily="18" charset="0"/>
          </a:endParaRPr>
        </a:p>
        <a:p>
          <a:pPr marL="0" marR="0" algn="r">
            <a:lnSpc>
              <a:spcPts val="1200"/>
            </a:lnSpc>
            <a:spcBef>
              <a:spcPts val="0"/>
            </a:spcBef>
            <a:spcAft>
              <a:spcPts val="0"/>
            </a:spcAft>
            <a:tabLst>
              <a:tab pos="1485900" algn="l"/>
            </a:tabLst>
          </a:pPr>
          <a:r>
            <a:rPr lang="en-US" sz="900" b="1" u="sng">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f</a:t>
          </a:r>
          <a:r>
            <a:rPr lang="en-US" sz="900" b="1">
              <a:solidFill>
                <a:srgbClr val="65CBC9"/>
              </a:solidFill>
              <a:effectLst/>
              <a:latin typeface="Calibri" panose="020F0502020204030204" pitchFamily="34" charset="0"/>
              <a:ea typeface="MS Mincho" panose="02020609040205080304" pitchFamily="49" charset="-128"/>
              <a:cs typeface="Times New Roman" panose="02020603050405020304" pitchFamily="18" charset="0"/>
            </a:rPr>
            <a:t>. </a:t>
          </a:r>
          <a: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t>+1 (314) 862-8858</a:t>
          </a:r>
          <a:br>
            <a:rPr lang="en-US" sz="900">
              <a:solidFill>
                <a:srgbClr val="5C6670"/>
              </a:solidFill>
              <a:effectLst/>
              <a:latin typeface="Calibri" panose="020F0502020204030204" pitchFamily="34" charset="0"/>
              <a:ea typeface="MS Mincho" panose="02020609040205080304" pitchFamily="49" charset="-128"/>
              <a:cs typeface="Times New Roman" panose="02020603050405020304" pitchFamily="18" charset="0"/>
            </a:rPr>
          </a:br>
          <a:r>
            <a:rPr lang="en-US" sz="900" b="1">
              <a:solidFill>
                <a:srgbClr val="64CCC9"/>
              </a:solidFill>
              <a:effectLst/>
              <a:latin typeface="Calibri" panose="020F0502020204030204" pitchFamily="34" charset="0"/>
              <a:ea typeface="MS Mincho" panose="02020609040205080304" pitchFamily="49" charset="-128"/>
              <a:cs typeface="Times New Roman" panose="02020603050405020304" pitchFamily="18" charset="0"/>
            </a:rPr>
            <a:t>barry-wehmiller.com</a:t>
          </a:r>
          <a:endParaRPr lang="en-US" sz="1100">
            <a:effectLst/>
            <a:latin typeface="Museo Sans 500"/>
            <a:ea typeface="MS Mincho" panose="02020609040205080304" pitchFamily="49" charset="-128"/>
            <a:cs typeface="Times New Roman" panose="02020603050405020304" pitchFamily="18" charset="0"/>
          </a:endParaRPr>
        </a:p>
        <a:p>
          <a:pPr marL="0" marR="0" algn="r">
            <a:spcBef>
              <a:spcPts val="0"/>
            </a:spcBef>
            <a:spcAft>
              <a:spcPts val="1000"/>
            </a:spcAft>
          </a:pPr>
          <a:r>
            <a:rPr lang="en-US" sz="1100">
              <a:effectLst/>
              <a:latin typeface="Museo Sans 500"/>
              <a:ea typeface="MS Mincho" panose="02020609040205080304" pitchFamily="49" charset="-128"/>
              <a:cs typeface="Times New Roman" panose="02020603050405020304" pitchFamily="18" charset="0"/>
            </a:rPr>
            <a:t> </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7E8F2-4CE6-4FAA-859F-36FAC0D6FDAF}">
  <dimension ref="A1:I34"/>
  <sheetViews>
    <sheetView showGridLines="0" tabSelected="1" view="pageLayout" topLeftCell="A15" zoomScale="70" zoomScaleNormal="100" zoomScaleSheetLayoutView="100" zoomScalePageLayoutView="70" workbookViewId="0">
      <selection activeCell="A22" sqref="A22:I22"/>
    </sheetView>
  </sheetViews>
  <sheetFormatPr defaultRowHeight="14.4" x14ac:dyDescent="0.3"/>
  <cols>
    <col min="1" max="1" width="27" customWidth="1"/>
    <col min="5" max="8" width="13" customWidth="1"/>
    <col min="9" max="9" width="14.21875" customWidth="1"/>
  </cols>
  <sheetData>
    <row r="1" spans="1:9" ht="15" customHeight="1" x14ac:dyDescent="0.3">
      <c r="A1" s="43"/>
      <c r="B1" s="47"/>
      <c r="C1" s="47"/>
      <c r="D1" s="47"/>
      <c r="E1" s="48"/>
      <c r="F1" s="49"/>
      <c r="G1" s="184" t="s">
        <v>0</v>
      </c>
      <c r="H1" s="185"/>
      <c r="I1" s="186"/>
    </row>
    <row r="2" spans="1:9" x14ac:dyDescent="0.3">
      <c r="A2" s="44"/>
      <c r="B2" s="13"/>
      <c r="C2" s="13"/>
      <c r="D2" s="13"/>
      <c r="E2" s="14"/>
      <c r="F2" s="50"/>
      <c r="G2" s="187"/>
      <c r="H2" s="188"/>
      <c r="I2" s="189"/>
    </row>
    <row r="3" spans="1:9" x14ac:dyDescent="0.3">
      <c r="A3" s="44"/>
      <c r="B3" s="13"/>
      <c r="C3" s="13"/>
      <c r="D3" s="13"/>
      <c r="E3" s="14"/>
      <c r="F3" s="50"/>
      <c r="G3" s="190"/>
      <c r="H3" s="191"/>
      <c r="I3" s="192"/>
    </row>
    <row r="4" spans="1:9" x14ac:dyDescent="0.3">
      <c r="A4" s="44"/>
      <c r="B4" s="13"/>
      <c r="C4" s="13"/>
      <c r="D4" s="13"/>
      <c r="E4" s="14"/>
      <c r="F4" s="50"/>
      <c r="G4" s="43"/>
      <c r="H4" s="34"/>
      <c r="I4" s="49"/>
    </row>
    <row r="5" spans="1:9" x14ac:dyDescent="0.3">
      <c r="A5" s="44"/>
      <c r="B5" s="13"/>
      <c r="C5" s="13"/>
      <c r="D5" s="13"/>
      <c r="E5" s="14"/>
      <c r="F5" s="50"/>
      <c r="G5" s="44"/>
      <c r="H5" s="12"/>
      <c r="I5" s="50"/>
    </row>
    <row r="6" spans="1:9" x14ac:dyDescent="0.3">
      <c r="A6" s="45"/>
      <c r="B6" s="51"/>
      <c r="C6" s="51"/>
      <c r="D6" s="51"/>
      <c r="E6" s="52"/>
      <c r="F6" s="53"/>
      <c r="G6" s="45"/>
      <c r="H6" s="30"/>
      <c r="I6" s="53"/>
    </row>
    <row r="8" spans="1:9" x14ac:dyDescent="0.3">
      <c r="A8" s="145" t="s">
        <v>1</v>
      </c>
    </row>
    <row r="9" spans="1:9" s="146" customFormat="1" ht="105" customHeight="1" x14ac:dyDescent="0.3">
      <c r="A9" s="193" t="s">
        <v>2</v>
      </c>
      <c r="B9" s="193"/>
      <c r="C9" s="193"/>
      <c r="D9" s="193"/>
      <c r="E9" s="193"/>
      <c r="F9" s="193"/>
      <c r="G9" s="193"/>
      <c r="H9" s="193"/>
      <c r="I9" s="193"/>
    </row>
    <row r="11" spans="1:9" x14ac:dyDescent="0.3">
      <c r="A11" s="145" t="s">
        <v>3</v>
      </c>
    </row>
    <row r="12" spans="1:9" ht="33.75" customHeight="1" x14ac:dyDescent="0.3">
      <c r="A12" s="183" t="s">
        <v>4</v>
      </c>
      <c r="B12" s="183"/>
      <c r="C12" s="183"/>
      <c r="D12" s="183"/>
      <c r="E12" s="183"/>
      <c r="F12" s="183"/>
      <c r="G12" s="183"/>
      <c r="H12" s="183"/>
      <c r="I12" s="183"/>
    </row>
    <row r="14" spans="1:9" x14ac:dyDescent="0.3">
      <c r="A14" s="145" t="s">
        <v>5</v>
      </c>
    </row>
    <row r="15" spans="1:9" ht="78.75" customHeight="1" x14ac:dyDescent="0.3">
      <c r="A15" s="183" t="s">
        <v>6</v>
      </c>
      <c r="B15" s="183"/>
      <c r="C15" s="183"/>
      <c r="D15" s="183"/>
      <c r="E15" s="183"/>
      <c r="F15" s="183"/>
      <c r="G15" s="183"/>
      <c r="H15" s="183"/>
      <c r="I15" s="183"/>
    </row>
    <row r="17" spans="1:9" x14ac:dyDescent="0.3">
      <c r="A17" s="145" t="s">
        <v>7</v>
      </c>
    </row>
    <row r="18" spans="1:9" ht="33.75" customHeight="1" x14ac:dyDescent="0.3">
      <c r="A18" s="183" t="s">
        <v>8</v>
      </c>
      <c r="B18" s="183"/>
      <c r="C18" s="183"/>
      <c r="D18" s="183"/>
      <c r="E18" s="183"/>
      <c r="F18" s="183"/>
      <c r="G18" s="183"/>
      <c r="H18" s="183"/>
      <c r="I18" s="183"/>
    </row>
    <row r="21" spans="1:9" x14ac:dyDescent="0.3">
      <c r="A21" s="145" t="s">
        <v>9</v>
      </c>
    </row>
    <row r="22" spans="1:9" ht="46.5" customHeight="1" x14ac:dyDescent="0.3">
      <c r="A22" s="183" t="s">
        <v>10</v>
      </c>
      <c r="B22" s="183"/>
      <c r="C22" s="183"/>
      <c r="D22" s="183"/>
      <c r="E22" s="183"/>
      <c r="F22" s="183"/>
      <c r="G22" s="183"/>
      <c r="H22" s="183"/>
      <c r="I22" s="183"/>
    </row>
    <row r="25" spans="1:9" x14ac:dyDescent="0.3">
      <c r="A25" s="145" t="s">
        <v>11</v>
      </c>
    </row>
    <row r="26" spans="1:9" ht="32.25" customHeight="1" x14ac:dyDescent="0.3">
      <c r="A26" s="183" t="s">
        <v>12</v>
      </c>
      <c r="B26" s="183"/>
      <c r="C26" s="183"/>
      <c r="D26" s="183"/>
      <c r="E26" s="183"/>
      <c r="F26" s="183"/>
      <c r="G26" s="183"/>
      <c r="H26" s="183"/>
      <c r="I26" s="183"/>
    </row>
    <row r="29" spans="1:9" x14ac:dyDescent="0.3">
      <c r="A29" s="145" t="s">
        <v>13</v>
      </c>
    </row>
    <row r="30" spans="1:9" x14ac:dyDescent="0.3">
      <c r="A30" s="183" t="s">
        <v>14</v>
      </c>
      <c r="B30" s="183"/>
      <c r="C30" s="183"/>
      <c r="D30" s="183"/>
      <c r="E30" s="183"/>
      <c r="F30" s="183"/>
      <c r="G30" s="183"/>
      <c r="H30" s="183"/>
      <c r="I30" s="183"/>
    </row>
    <row r="33" spans="1:9" ht="15.75" customHeight="1" x14ac:dyDescent="0.3">
      <c r="A33" s="145" t="s">
        <v>15</v>
      </c>
    </row>
    <row r="34" spans="1:9" ht="29.25" customHeight="1" x14ac:dyDescent="0.3">
      <c r="A34" s="183" t="s">
        <v>16</v>
      </c>
      <c r="B34" s="183"/>
      <c r="C34" s="183"/>
      <c r="D34" s="183"/>
      <c r="E34" s="183"/>
      <c r="F34" s="183"/>
      <c r="G34" s="183"/>
      <c r="H34" s="183"/>
      <c r="I34" s="183"/>
    </row>
  </sheetData>
  <mergeCells count="9">
    <mergeCell ref="A22:I22"/>
    <mergeCell ref="A26:I26"/>
    <mergeCell ref="A34:I34"/>
    <mergeCell ref="A30:I30"/>
    <mergeCell ref="G1:I3"/>
    <mergeCell ref="A9:I9"/>
    <mergeCell ref="A12:I12"/>
    <mergeCell ref="A15:I15"/>
    <mergeCell ref="A18:I18"/>
  </mergeCells>
  <pageMargins left="0.25" right="0.25" top="0.75" bottom="0.75" header="0.3" footer="0.3"/>
  <pageSetup scale="79" orientation="portrait" horizontalDpi="300" verticalDpi="300" r:id="rId1"/>
  <headerFooter>
    <oddFooter>&amp;LForm 0 - Instructions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567B-C04E-4D60-8CEB-F9778904CCC4}">
  <sheetPr>
    <pageSetUpPr fitToPage="1"/>
  </sheetPr>
  <dimension ref="A1:O177"/>
  <sheetViews>
    <sheetView showGridLines="0" view="pageLayout" zoomScaleNormal="70" workbookViewId="0">
      <selection activeCell="L13" sqref="L13:N13"/>
    </sheetView>
  </sheetViews>
  <sheetFormatPr defaultColWidth="9.21875" defaultRowHeight="13.8" x14ac:dyDescent="0.25"/>
  <cols>
    <col min="1" max="1" width="9.44140625" style="12" customWidth="1"/>
    <col min="2" max="2" width="9.44140625" style="13" customWidth="1"/>
    <col min="3" max="3" width="9.44140625" style="14" customWidth="1"/>
    <col min="4" max="11" width="9.44140625" style="12" customWidth="1"/>
    <col min="12" max="12" width="10.21875" style="12" customWidth="1"/>
    <col min="13" max="15" width="9.44140625" style="15" customWidth="1"/>
    <col min="16" max="16384" width="9.21875" style="12"/>
  </cols>
  <sheetData>
    <row r="1" spans="1:15" x14ac:dyDescent="0.25">
      <c r="A1" s="43"/>
      <c r="B1" s="47"/>
      <c r="C1" s="48"/>
      <c r="D1" s="34"/>
      <c r="E1" s="34"/>
      <c r="F1" s="34"/>
      <c r="G1" s="34"/>
      <c r="H1" s="34"/>
      <c r="I1" s="49"/>
      <c r="J1" s="194" t="s">
        <v>17</v>
      </c>
      <c r="K1" s="195"/>
      <c r="L1" s="195"/>
      <c r="M1" s="195"/>
      <c r="N1" s="196"/>
    </row>
    <row r="2" spans="1:15" x14ac:dyDescent="0.25">
      <c r="A2" s="44"/>
      <c r="I2" s="50"/>
      <c r="J2" s="197"/>
      <c r="K2" s="198"/>
      <c r="L2" s="198"/>
      <c r="M2" s="198"/>
      <c r="N2" s="199"/>
    </row>
    <row r="3" spans="1:15" x14ac:dyDescent="0.25">
      <c r="A3" s="44"/>
      <c r="I3" s="50"/>
      <c r="J3" s="200"/>
      <c r="K3" s="201"/>
      <c r="L3" s="201"/>
      <c r="M3" s="201"/>
      <c r="N3" s="202"/>
    </row>
    <row r="4" spans="1:15" x14ac:dyDescent="0.25">
      <c r="A4" s="44"/>
      <c r="I4" s="50"/>
      <c r="J4" s="43"/>
      <c r="K4" s="34"/>
      <c r="L4" s="34"/>
      <c r="M4" s="35"/>
      <c r="N4" s="36"/>
    </row>
    <row r="5" spans="1:15" x14ac:dyDescent="0.25">
      <c r="A5" s="44"/>
      <c r="I5" s="50"/>
      <c r="J5" s="44"/>
      <c r="N5" s="39"/>
    </row>
    <row r="6" spans="1:15" x14ac:dyDescent="0.25">
      <c r="A6" s="45"/>
      <c r="B6" s="51"/>
      <c r="C6" s="52"/>
      <c r="D6" s="30"/>
      <c r="E6" s="30"/>
      <c r="F6" s="30"/>
      <c r="G6" s="30"/>
      <c r="H6" s="30"/>
      <c r="I6" s="53"/>
      <c r="J6" s="45"/>
      <c r="K6" s="30"/>
      <c r="L6" s="30"/>
      <c r="M6" s="29"/>
      <c r="N6" s="46"/>
    </row>
    <row r="8" spans="1:15" x14ac:dyDescent="0.25">
      <c r="A8" s="100" t="s">
        <v>18</v>
      </c>
      <c r="B8" s="20"/>
      <c r="C8" s="211"/>
      <c r="D8" s="211"/>
      <c r="E8" s="211"/>
      <c r="I8" s="101"/>
      <c r="J8" s="101"/>
      <c r="K8" s="101"/>
      <c r="L8" s="101"/>
      <c r="M8" s="101"/>
      <c r="N8" s="101"/>
    </row>
    <row r="9" spans="1:15" x14ac:dyDescent="0.25">
      <c r="A9" s="100" t="s">
        <v>19</v>
      </c>
      <c r="B9" s="20"/>
      <c r="C9" s="212"/>
      <c r="D9" s="212"/>
      <c r="E9" s="212"/>
      <c r="H9" s="103"/>
      <c r="I9" s="102"/>
      <c r="J9" s="102"/>
      <c r="K9" s="102"/>
      <c r="L9" s="102"/>
      <c r="M9" s="102"/>
      <c r="N9" s="102"/>
    </row>
    <row r="10" spans="1:15" x14ac:dyDescent="0.25">
      <c r="A10" s="208"/>
      <c r="B10" s="208"/>
      <c r="C10" s="208"/>
      <c r="D10" s="208"/>
      <c r="E10" s="208"/>
    </row>
    <row r="11" spans="1:15" x14ac:dyDescent="0.25">
      <c r="A11" s="209" t="s">
        <v>20</v>
      </c>
      <c r="B11" s="209"/>
      <c r="C11" s="209"/>
      <c r="D11" s="209"/>
      <c r="E11" s="210"/>
      <c r="F11" s="211"/>
      <c r="G11" s="211"/>
      <c r="H11" s="211"/>
      <c r="I11" s="211"/>
      <c r="J11" s="210" t="s">
        <v>21</v>
      </c>
      <c r="K11" s="218"/>
      <c r="L11" s="211"/>
      <c r="M11" s="211"/>
      <c r="N11" s="211"/>
      <c r="O11" s="104"/>
    </row>
    <row r="12" spans="1:15" x14ac:dyDescent="0.25">
      <c r="A12" s="209" t="s">
        <v>22</v>
      </c>
      <c r="B12" s="209"/>
      <c r="C12" s="209"/>
      <c r="D12" s="209"/>
      <c r="E12" s="210"/>
      <c r="F12" s="211"/>
      <c r="G12" s="211"/>
      <c r="H12" s="211"/>
      <c r="I12" s="211"/>
      <c r="J12" s="210" t="s">
        <v>23</v>
      </c>
      <c r="K12" s="218"/>
      <c r="L12" s="211"/>
      <c r="M12" s="211"/>
      <c r="N12" s="211"/>
      <c r="O12" s="104"/>
    </row>
    <row r="13" spans="1:15" x14ac:dyDescent="0.25">
      <c r="A13" s="209" t="s">
        <v>24</v>
      </c>
      <c r="B13" s="209"/>
      <c r="C13" s="209"/>
      <c r="D13" s="209"/>
      <c r="E13" s="210"/>
      <c r="F13" s="211"/>
      <c r="G13" s="211"/>
      <c r="H13" s="211"/>
      <c r="I13" s="211"/>
      <c r="J13" s="210" t="s">
        <v>25</v>
      </c>
      <c r="K13" s="218"/>
      <c r="L13" s="211"/>
      <c r="M13" s="211"/>
      <c r="N13" s="211"/>
      <c r="O13" s="104"/>
    </row>
    <row r="14" spans="1:15" x14ac:dyDescent="0.25">
      <c r="A14" s="209" t="s">
        <v>26</v>
      </c>
      <c r="B14" s="209"/>
      <c r="C14" s="209"/>
      <c r="D14" s="209"/>
      <c r="E14" s="210"/>
      <c r="F14" s="211"/>
      <c r="G14" s="211"/>
      <c r="H14" s="211"/>
      <c r="I14" s="211"/>
      <c r="J14" s="210" t="s">
        <v>27</v>
      </c>
      <c r="K14" s="218"/>
      <c r="L14" s="211"/>
      <c r="M14" s="211"/>
      <c r="N14" s="211"/>
      <c r="O14" s="104"/>
    </row>
    <row r="15" spans="1:15" x14ac:dyDescent="0.25">
      <c r="J15" s="101"/>
      <c r="K15" s="101"/>
      <c r="L15" s="101"/>
      <c r="M15" s="101"/>
      <c r="N15" s="101"/>
    </row>
    <row r="16" spans="1:15" ht="15" customHeight="1" x14ac:dyDescent="0.25">
      <c r="A16" s="100" t="s">
        <v>28</v>
      </c>
      <c r="B16" s="100"/>
      <c r="C16" s="100"/>
      <c r="D16" s="100"/>
      <c r="E16" s="245"/>
      <c r="F16" s="245"/>
      <c r="G16" s="245"/>
      <c r="H16" s="245"/>
      <c r="I16" s="245"/>
      <c r="J16" s="245"/>
      <c r="K16" s="245"/>
      <c r="L16" s="245"/>
      <c r="M16" s="245"/>
      <c r="N16" s="245"/>
    </row>
    <row r="17" spans="1:14" x14ac:dyDescent="0.25">
      <c r="J17" s="101"/>
      <c r="K17" s="101"/>
      <c r="L17" s="101"/>
      <c r="M17" s="101"/>
      <c r="N17" s="101"/>
    </row>
    <row r="18" spans="1:14" x14ac:dyDescent="0.25">
      <c r="A18" s="203" t="s">
        <v>29</v>
      </c>
      <c r="B18" s="203"/>
      <c r="C18" s="203"/>
      <c r="D18" s="203"/>
      <c r="E18" s="203"/>
      <c r="F18" s="203"/>
      <c r="G18" s="203"/>
      <c r="H18" s="203"/>
      <c r="I18" s="203"/>
      <c r="J18" s="203"/>
      <c r="K18" s="203"/>
      <c r="L18" s="203"/>
      <c r="M18" s="203"/>
      <c r="N18" s="203"/>
    </row>
    <row r="19" spans="1:14" ht="13.5" customHeight="1" x14ac:dyDescent="0.25">
      <c r="A19" s="246" t="s">
        <v>30</v>
      </c>
      <c r="B19" s="247"/>
      <c r="C19" s="248"/>
      <c r="D19" s="207" t="s">
        <v>31</v>
      </c>
      <c r="E19" s="207"/>
      <c r="F19" s="207"/>
      <c r="G19" s="207" t="s">
        <v>32</v>
      </c>
      <c r="H19" s="207"/>
      <c r="I19" s="207"/>
      <c r="J19" s="242" t="s">
        <v>33</v>
      </c>
      <c r="K19" s="243"/>
      <c r="L19" s="243"/>
      <c r="M19" s="243"/>
      <c r="N19" s="244"/>
    </row>
    <row r="20" spans="1:14" ht="16.5" customHeight="1" x14ac:dyDescent="0.25">
      <c r="A20" s="210" t="s">
        <v>34</v>
      </c>
      <c r="B20" s="218"/>
      <c r="C20" s="219"/>
      <c r="D20" s="220"/>
      <c r="E20" s="220"/>
      <c r="F20" s="220"/>
      <c r="G20" s="204"/>
      <c r="H20" s="205"/>
      <c r="I20" s="206"/>
      <c r="J20" s="204"/>
      <c r="K20" s="205"/>
      <c r="L20" s="205"/>
      <c r="M20" s="205"/>
      <c r="N20" s="206"/>
    </row>
    <row r="21" spans="1:14" ht="16.5" customHeight="1" x14ac:dyDescent="0.25">
      <c r="A21" s="210" t="s">
        <v>35</v>
      </c>
      <c r="B21" s="218"/>
      <c r="C21" s="219"/>
      <c r="D21" s="220"/>
      <c r="E21" s="220"/>
      <c r="F21" s="220"/>
      <c r="G21" s="204"/>
      <c r="H21" s="205"/>
      <c r="I21" s="206"/>
      <c r="J21" s="204"/>
      <c r="K21" s="205"/>
      <c r="L21" s="205"/>
      <c r="M21" s="205"/>
      <c r="N21" s="206"/>
    </row>
    <row r="22" spans="1:14" ht="16.5" customHeight="1" x14ac:dyDescent="0.25">
      <c r="A22" s="210" t="s">
        <v>36</v>
      </c>
      <c r="B22" s="218"/>
      <c r="C22" s="219"/>
      <c r="D22" s="220"/>
      <c r="E22" s="220"/>
      <c r="F22" s="220"/>
      <c r="G22" s="204"/>
      <c r="H22" s="205"/>
      <c r="I22" s="206"/>
      <c r="J22" s="204"/>
      <c r="K22" s="205"/>
      <c r="L22" s="205"/>
      <c r="M22" s="205"/>
      <c r="N22" s="206"/>
    </row>
    <row r="23" spans="1:14" ht="16.5" customHeight="1" x14ac:dyDescent="0.25">
      <c r="A23" s="210" t="s">
        <v>37</v>
      </c>
      <c r="B23" s="218"/>
      <c r="C23" s="219"/>
      <c r="D23" s="220"/>
      <c r="E23" s="220"/>
      <c r="F23" s="220"/>
      <c r="G23" s="204"/>
      <c r="H23" s="205"/>
      <c r="I23" s="206"/>
      <c r="J23" s="204"/>
      <c r="K23" s="205"/>
      <c r="L23" s="205"/>
      <c r="M23" s="205"/>
      <c r="N23" s="206"/>
    </row>
    <row r="24" spans="1:14" ht="16.5" customHeight="1" x14ac:dyDescent="0.25">
      <c r="A24" s="210" t="s">
        <v>38</v>
      </c>
      <c r="B24" s="218"/>
      <c r="C24" s="219"/>
      <c r="D24" s="220"/>
      <c r="E24" s="220"/>
      <c r="F24" s="220"/>
      <c r="G24" s="204"/>
      <c r="H24" s="205"/>
      <c r="I24" s="206"/>
      <c r="J24" s="204"/>
      <c r="K24" s="205"/>
      <c r="L24" s="205"/>
      <c r="M24" s="205"/>
      <c r="N24" s="206"/>
    </row>
    <row r="25" spans="1:14" ht="16.5" customHeight="1" x14ac:dyDescent="0.25">
      <c r="A25" s="210" t="s">
        <v>39</v>
      </c>
      <c r="B25" s="218"/>
      <c r="C25" s="219"/>
      <c r="D25" s="220"/>
      <c r="E25" s="220"/>
      <c r="F25" s="220"/>
      <c r="G25" s="204"/>
      <c r="H25" s="205"/>
      <c r="I25" s="206"/>
      <c r="J25" s="204"/>
      <c r="K25" s="205"/>
      <c r="L25" s="205"/>
      <c r="M25" s="205"/>
      <c r="N25" s="206"/>
    </row>
    <row r="26" spans="1:14" ht="19.05" customHeight="1" x14ac:dyDescent="0.25"/>
    <row r="27" spans="1:14" ht="19.05" customHeight="1" x14ac:dyDescent="0.25">
      <c r="A27" s="203" t="s">
        <v>40</v>
      </c>
      <c r="B27" s="203"/>
      <c r="C27" s="203"/>
      <c r="D27" s="203"/>
      <c r="E27" s="203"/>
      <c r="F27" s="203"/>
      <c r="G27" s="203"/>
      <c r="H27" s="203"/>
      <c r="I27" s="203"/>
      <c r="J27" s="203"/>
      <c r="K27" s="203"/>
      <c r="L27" s="203"/>
      <c r="M27" s="203"/>
      <c r="N27" s="203"/>
    </row>
    <row r="28" spans="1:14" ht="19.05" customHeight="1" x14ac:dyDescent="0.25">
      <c r="A28" s="216" t="s">
        <v>41</v>
      </c>
      <c r="B28" s="216"/>
      <c r="C28" s="216"/>
      <c r="D28" s="216"/>
      <c r="E28" s="216"/>
      <c r="F28" s="221"/>
      <c r="G28" s="222"/>
      <c r="H28" s="216" t="s">
        <v>42</v>
      </c>
      <c r="I28" s="216"/>
      <c r="J28" s="216"/>
      <c r="K28" s="216"/>
      <c r="L28" s="216"/>
      <c r="M28" s="223"/>
      <c r="N28" s="224"/>
    </row>
    <row r="29" spans="1:14" ht="19.05" customHeight="1" x14ac:dyDescent="0.25">
      <c r="A29" s="216" t="s">
        <v>43</v>
      </c>
      <c r="B29" s="216"/>
      <c r="C29" s="216"/>
      <c r="D29" s="216"/>
      <c r="E29" s="216"/>
      <c r="F29" s="223"/>
      <c r="G29" s="257"/>
      <c r="H29" s="209" t="s">
        <v>44</v>
      </c>
      <c r="I29" s="209"/>
      <c r="J29" s="209"/>
      <c r="K29" s="209"/>
      <c r="L29" s="209"/>
      <c r="M29" s="258"/>
      <c r="N29" s="224"/>
    </row>
    <row r="30" spans="1:14" ht="42.75" customHeight="1" x14ac:dyDescent="0.25">
      <c r="A30" s="217" t="s">
        <v>45</v>
      </c>
      <c r="B30" s="217"/>
      <c r="C30" s="217"/>
      <c r="D30" s="217"/>
      <c r="E30" s="217"/>
      <c r="F30" s="213"/>
      <c r="G30" s="214"/>
      <c r="H30" s="214"/>
      <c r="I30" s="214"/>
      <c r="J30" s="214"/>
      <c r="K30" s="214"/>
      <c r="L30" s="214"/>
      <c r="M30" s="214"/>
      <c r="N30" s="215"/>
    </row>
    <row r="31" spans="1:14" ht="19.05" customHeight="1" x14ac:dyDescent="0.25"/>
    <row r="32" spans="1:14" ht="18" customHeight="1" x14ac:dyDescent="0.25">
      <c r="A32" s="203" t="s">
        <v>46</v>
      </c>
      <c r="B32" s="203"/>
      <c r="C32" s="203"/>
      <c r="D32" s="203"/>
      <c r="E32" s="203"/>
      <c r="F32" s="203"/>
      <c r="G32" s="203"/>
      <c r="H32" s="203"/>
      <c r="I32" s="203"/>
      <c r="J32" s="203"/>
      <c r="K32" s="203"/>
      <c r="L32" s="203"/>
      <c r="M32" s="203"/>
      <c r="N32" s="203"/>
    </row>
    <row r="33" spans="1:15" ht="19.05" customHeight="1" x14ac:dyDescent="0.25">
      <c r="A33" s="216" t="s">
        <v>47</v>
      </c>
      <c r="B33" s="216"/>
      <c r="C33" s="216"/>
      <c r="D33" s="216"/>
      <c r="E33" s="216"/>
      <c r="F33" s="249"/>
      <c r="G33" s="250"/>
      <c r="H33" s="250"/>
      <c r="I33" s="250"/>
      <c r="J33" s="250"/>
      <c r="K33" s="250"/>
      <c r="L33" s="250"/>
      <c r="M33" s="250"/>
      <c r="N33" s="251"/>
    </row>
    <row r="34" spans="1:15" ht="19.05" customHeight="1" x14ac:dyDescent="0.25">
      <c r="A34" s="216" t="s">
        <v>48</v>
      </c>
      <c r="B34" s="216"/>
      <c r="C34" s="216"/>
      <c r="D34" s="216"/>
      <c r="E34" s="216"/>
      <c r="F34" s="252"/>
      <c r="G34" s="253"/>
      <c r="H34" s="253"/>
      <c r="I34" s="253"/>
      <c r="J34" s="253"/>
      <c r="K34" s="253"/>
      <c r="L34" s="253"/>
      <c r="M34" s="253"/>
      <c r="N34" s="254"/>
    </row>
    <row r="35" spans="1:15" ht="19.05" customHeight="1" x14ac:dyDescent="0.25">
      <c r="A35" s="13"/>
    </row>
    <row r="36" spans="1:15" ht="19.05" customHeight="1" x14ac:dyDescent="0.25">
      <c r="A36" s="20" t="s">
        <v>49</v>
      </c>
      <c r="B36" s="21"/>
      <c r="C36" s="21"/>
      <c r="D36" s="21"/>
      <c r="E36" s="28"/>
      <c r="F36" s="22" t="b">
        <v>0</v>
      </c>
      <c r="G36" s="23" t="s">
        <v>50</v>
      </c>
      <c r="H36" s="24"/>
      <c r="I36" s="25" t="b">
        <v>0</v>
      </c>
      <c r="J36" s="23" t="s">
        <v>51</v>
      </c>
      <c r="K36" s="24"/>
      <c r="L36" s="25" t="b">
        <v>0</v>
      </c>
      <c r="M36" s="26" t="s">
        <v>52</v>
      </c>
      <c r="N36" s="27"/>
    </row>
    <row r="37" spans="1:15" x14ac:dyDescent="0.25">
      <c r="C37" s="12"/>
    </row>
    <row r="38" spans="1:15" x14ac:dyDescent="0.25">
      <c r="A38" s="210" t="s">
        <v>53</v>
      </c>
      <c r="B38" s="218"/>
      <c r="C38" s="218"/>
      <c r="D38" s="218"/>
      <c r="E38" s="219"/>
      <c r="F38" s="33" t="b">
        <v>0</v>
      </c>
      <c r="G38" s="34" t="s">
        <v>54</v>
      </c>
      <c r="H38" s="34"/>
      <c r="I38" s="34"/>
      <c r="J38" s="34"/>
      <c r="K38" s="34"/>
      <c r="L38" s="34"/>
      <c r="M38" s="35"/>
      <c r="N38" s="36"/>
    </row>
    <row r="39" spans="1:15" x14ac:dyDescent="0.25">
      <c r="A39" s="37"/>
      <c r="B39" s="12"/>
      <c r="C39" s="12"/>
      <c r="F39" s="38" t="b">
        <v>0</v>
      </c>
      <c r="G39" s="12" t="s">
        <v>55</v>
      </c>
      <c r="N39" s="39"/>
    </row>
    <row r="40" spans="1:15" x14ac:dyDescent="0.25">
      <c r="A40" s="37"/>
      <c r="B40" s="12"/>
      <c r="C40" s="12"/>
      <c r="F40" s="38" t="b">
        <v>0</v>
      </c>
      <c r="G40" s="12" t="s">
        <v>56</v>
      </c>
      <c r="N40" s="39"/>
    </row>
    <row r="41" spans="1:15" x14ac:dyDescent="0.25">
      <c r="A41" s="37"/>
      <c r="B41" s="12"/>
      <c r="C41" s="12"/>
      <c r="F41" s="38" t="b">
        <v>0</v>
      </c>
      <c r="G41" s="12" t="s">
        <v>57</v>
      </c>
      <c r="N41" s="39"/>
    </row>
    <row r="42" spans="1:15" x14ac:dyDescent="0.25">
      <c r="A42" s="40"/>
      <c r="B42" s="30"/>
      <c r="C42" s="30"/>
      <c r="D42" s="41"/>
      <c r="E42" s="29"/>
      <c r="F42" s="42" t="b">
        <v>0</v>
      </c>
      <c r="G42" s="30" t="s">
        <v>58</v>
      </c>
      <c r="H42" s="30"/>
      <c r="I42" s="31" t="s">
        <v>59</v>
      </c>
      <c r="J42" s="265"/>
      <c r="K42" s="265"/>
      <c r="L42" s="265"/>
      <c r="M42" s="265"/>
      <c r="N42" s="266"/>
    </row>
    <row r="43" spans="1:15" s="129" customFormat="1" ht="16.5" customHeight="1" x14ac:dyDescent="0.3">
      <c r="A43" s="209" t="s">
        <v>60</v>
      </c>
      <c r="B43" s="209"/>
      <c r="C43" s="209"/>
      <c r="D43" s="209"/>
      <c r="E43" s="130" t="b">
        <v>0</v>
      </c>
      <c r="F43" s="131" t="s">
        <v>61</v>
      </c>
      <c r="G43" s="130" t="b">
        <v>0</v>
      </c>
      <c r="H43" s="131" t="s">
        <v>62</v>
      </c>
      <c r="I43" s="24"/>
      <c r="J43" s="25" t="b">
        <v>0</v>
      </c>
      <c r="K43" s="131" t="s">
        <v>63</v>
      </c>
      <c r="L43" s="25" t="b">
        <v>0</v>
      </c>
      <c r="M43" s="131" t="s">
        <v>64</v>
      </c>
      <c r="N43" s="27"/>
      <c r="O43" s="132"/>
    </row>
    <row r="44" spans="1:15" ht="12.75" customHeight="1" x14ac:dyDescent="0.25">
      <c r="A44" s="113"/>
      <c r="B44" s="113"/>
      <c r="C44" s="113"/>
      <c r="D44" s="113"/>
      <c r="E44" s="113"/>
      <c r="F44" s="113"/>
      <c r="G44" s="113"/>
      <c r="H44" s="113"/>
      <c r="I44" s="113"/>
      <c r="J44" s="113"/>
      <c r="K44" s="113"/>
      <c r="L44" s="113"/>
      <c r="M44" s="113"/>
      <c r="N44" s="113"/>
    </row>
    <row r="45" spans="1:15" ht="18" customHeight="1" x14ac:dyDescent="0.25">
      <c r="A45" s="203" t="s">
        <v>65</v>
      </c>
      <c r="B45" s="203"/>
      <c r="C45" s="203"/>
      <c r="D45" s="203"/>
      <c r="E45" s="203"/>
      <c r="F45" s="203"/>
      <c r="G45" s="203"/>
      <c r="H45" s="203"/>
      <c r="I45" s="203"/>
      <c r="J45" s="203"/>
      <c r="K45" s="203"/>
      <c r="L45" s="203"/>
      <c r="M45" s="203"/>
      <c r="N45" s="203"/>
    </row>
    <row r="46" spans="1:15" ht="15.75" customHeight="1" x14ac:dyDescent="0.25">
      <c r="A46" s="260" t="s">
        <v>66</v>
      </c>
      <c r="B46" s="260"/>
      <c r="C46" s="260"/>
      <c r="D46" s="98" t="s">
        <v>67</v>
      </c>
      <c r="E46" s="99" t="b">
        <v>0</v>
      </c>
      <c r="F46" s="31" t="s">
        <v>68</v>
      </c>
      <c r="G46" s="99" t="b">
        <v>0</v>
      </c>
      <c r="H46" s="30"/>
      <c r="I46" s="30"/>
      <c r="J46" s="30"/>
      <c r="K46" s="41"/>
      <c r="L46" s="30"/>
      <c r="M46" s="31"/>
      <c r="N46" s="53"/>
    </row>
    <row r="47" spans="1:15" ht="15.75" customHeight="1" x14ac:dyDescent="0.25">
      <c r="A47" s="261" t="s">
        <v>69</v>
      </c>
      <c r="B47" s="261"/>
      <c r="C47" s="261"/>
      <c r="D47" s="262"/>
      <c r="E47" s="263"/>
      <c r="F47" s="263"/>
      <c r="G47" s="263"/>
      <c r="H47" s="263"/>
      <c r="I47" s="263"/>
      <c r="J47" s="263"/>
      <c r="K47" s="263"/>
      <c r="L47" s="263"/>
      <c r="M47" s="263"/>
      <c r="N47" s="264"/>
    </row>
    <row r="48" spans="1:15" ht="24" customHeight="1" x14ac:dyDescent="0.25">
      <c r="A48" s="261" t="s">
        <v>70</v>
      </c>
      <c r="B48" s="261"/>
      <c r="C48" s="261"/>
      <c r="D48" s="245"/>
      <c r="E48" s="245"/>
      <c r="F48" s="245"/>
      <c r="G48" s="245"/>
      <c r="H48" s="245"/>
      <c r="I48" s="245"/>
      <c r="J48" s="245"/>
      <c r="K48" s="245"/>
      <c r="L48" s="245"/>
      <c r="M48" s="245"/>
      <c r="N48" s="245"/>
    </row>
    <row r="49" spans="1:14" x14ac:dyDescent="0.25">
      <c r="A49" s="225" t="s">
        <v>71</v>
      </c>
      <c r="B49" s="226"/>
      <c r="C49" s="227"/>
      <c r="D49" s="32" t="b">
        <v>0</v>
      </c>
      <c r="E49" s="19" t="s">
        <v>59</v>
      </c>
      <c r="F49" s="19"/>
      <c r="G49" s="228"/>
      <c r="H49" s="228"/>
      <c r="I49" s="228"/>
      <c r="J49" s="228"/>
      <c r="K49" s="228"/>
      <c r="L49" s="228"/>
      <c r="M49" s="228"/>
      <c r="N49" s="229"/>
    </row>
    <row r="50" spans="1:14" x14ac:dyDescent="0.25">
      <c r="A50" s="225" t="s">
        <v>71</v>
      </c>
      <c r="B50" s="226"/>
      <c r="C50" s="227"/>
      <c r="D50" s="32" t="b">
        <v>0</v>
      </c>
      <c r="E50" s="19" t="s">
        <v>59</v>
      </c>
      <c r="F50" s="19"/>
      <c r="G50" s="228"/>
      <c r="H50" s="228"/>
      <c r="I50" s="228"/>
      <c r="J50" s="228"/>
      <c r="K50" s="228"/>
      <c r="L50" s="228"/>
      <c r="M50" s="228"/>
      <c r="N50" s="229"/>
    </row>
    <row r="51" spans="1:14" x14ac:dyDescent="0.25">
      <c r="A51" s="225" t="s">
        <v>71</v>
      </c>
      <c r="B51" s="226"/>
      <c r="C51" s="227"/>
      <c r="D51" s="32" t="b">
        <v>0</v>
      </c>
      <c r="E51" s="19" t="s">
        <v>59</v>
      </c>
      <c r="F51" s="19"/>
      <c r="G51" s="228"/>
      <c r="H51" s="228"/>
      <c r="I51" s="228"/>
      <c r="J51" s="228"/>
      <c r="K51" s="228"/>
      <c r="L51" s="228"/>
      <c r="M51" s="228"/>
      <c r="N51" s="229"/>
    </row>
    <row r="52" spans="1:14" x14ac:dyDescent="0.25">
      <c r="A52" s="203" t="s">
        <v>72</v>
      </c>
      <c r="B52" s="203"/>
      <c r="C52" s="203"/>
      <c r="D52" s="203"/>
      <c r="E52" s="203"/>
      <c r="F52" s="203"/>
      <c r="G52" s="203"/>
      <c r="H52" s="203"/>
      <c r="I52" s="203"/>
      <c r="J52" s="203"/>
      <c r="K52" s="203"/>
      <c r="L52" s="203"/>
      <c r="M52" s="203"/>
      <c r="N52" s="203"/>
    </row>
    <row r="53" spans="1:14" x14ac:dyDescent="0.25">
      <c r="A53" s="100" t="s">
        <v>73</v>
      </c>
      <c r="B53" s="100"/>
      <c r="C53" s="100"/>
      <c r="D53" s="100"/>
      <c r="E53" s="259"/>
      <c r="F53" s="235"/>
      <c r="G53" s="234"/>
      <c r="H53" s="210" t="s">
        <v>74</v>
      </c>
      <c r="I53" s="218"/>
      <c r="J53" s="218"/>
      <c r="K53" s="219"/>
      <c r="L53" s="233"/>
      <c r="M53" s="235"/>
      <c r="N53" s="234"/>
    </row>
    <row r="54" spans="1:14" x14ac:dyDescent="0.25">
      <c r="A54" s="209" t="s">
        <v>75</v>
      </c>
      <c r="B54" s="209"/>
      <c r="C54" s="209"/>
      <c r="D54" s="209"/>
      <c r="E54" s="174"/>
      <c r="F54" s="209" t="s">
        <v>76</v>
      </c>
      <c r="G54" s="209"/>
      <c r="H54" s="209"/>
      <c r="I54" s="111"/>
      <c r="J54" s="209" t="s">
        <v>77</v>
      </c>
      <c r="K54" s="209"/>
      <c r="L54" s="209"/>
      <c r="M54" s="233"/>
      <c r="N54" s="234"/>
    </row>
    <row r="55" spans="1:14" x14ac:dyDescent="0.25">
      <c r="A55" s="267" t="s">
        <v>78</v>
      </c>
      <c r="B55" s="267"/>
      <c r="C55" s="267"/>
      <c r="D55" s="209"/>
      <c r="E55" s="175"/>
      <c r="F55" s="209" t="s">
        <v>79</v>
      </c>
      <c r="G55" s="209"/>
      <c r="H55" s="209"/>
      <c r="I55" s="111"/>
      <c r="J55" s="209" t="s">
        <v>80</v>
      </c>
      <c r="K55" s="209"/>
      <c r="L55" s="209"/>
      <c r="M55" s="111"/>
      <c r="N55" s="111"/>
    </row>
    <row r="56" spans="1:14" x14ac:dyDescent="0.25">
      <c r="A56" s="278" t="s">
        <v>81</v>
      </c>
      <c r="B56" s="278"/>
      <c r="C56" s="278"/>
      <c r="D56" s="175"/>
      <c r="E56" s="90" t="s">
        <v>82</v>
      </c>
      <c r="F56" s="90"/>
      <c r="G56" s="259"/>
      <c r="H56" s="279"/>
      <c r="I56" s="210" t="s">
        <v>83</v>
      </c>
      <c r="J56" s="218"/>
      <c r="K56" s="218"/>
      <c r="L56" s="219"/>
      <c r="M56" s="280"/>
      <c r="N56" s="280"/>
    </row>
    <row r="59" spans="1:14" x14ac:dyDescent="0.25">
      <c r="A59" s="210" t="s">
        <v>84</v>
      </c>
      <c r="B59" s="218"/>
      <c r="C59" s="218"/>
      <c r="D59" s="218"/>
      <c r="E59" s="218"/>
      <c r="F59" s="219"/>
      <c r="G59" s="116" t="s">
        <v>85</v>
      </c>
      <c r="H59" s="277"/>
      <c r="I59" s="229"/>
      <c r="J59" s="203" t="s">
        <v>86</v>
      </c>
      <c r="K59" s="203"/>
      <c r="L59" s="203"/>
      <c r="M59" s="203"/>
      <c r="N59" s="203"/>
    </row>
    <row r="60" spans="1:14" x14ac:dyDescent="0.25">
      <c r="A60" s="125" t="s">
        <v>87</v>
      </c>
      <c r="B60" s="21"/>
      <c r="C60" s="21"/>
      <c r="D60" s="21"/>
      <c r="E60" s="21"/>
      <c r="F60" s="21"/>
      <c r="G60" s="116" t="s">
        <v>85</v>
      </c>
      <c r="H60" s="233"/>
      <c r="I60" s="234"/>
      <c r="J60" s="210" t="s">
        <v>88</v>
      </c>
      <c r="K60" s="219"/>
      <c r="L60" s="236" t="e">
        <f>H60/H59</f>
        <v>#DIV/0!</v>
      </c>
      <c r="M60" s="237"/>
      <c r="N60" s="238"/>
    </row>
    <row r="61" spans="1:14" x14ac:dyDescent="0.25">
      <c r="A61" s="125" t="s">
        <v>89</v>
      </c>
      <c r="B61" s="21"/>
      <c r="C61" s="21"/>
      <c r="D61" s="21"/>
      <c r="E61" s="21"/>
      <c r="F61" s="21"/>
      <c r="G61" s="116" t="s">
        <v>85</v>
      </c>
      <c r="H61" s="233">
        <f>SUM(H62:I66)</f>
        <v>0</v>
      </c>
      <c r="I61" s="234"/>
      <c r="J61" s="210" t="s">
        <v>88</v>
      </c>
      <c r="K61" s="219"/>
      <c r="L61" s="236" t="e">
        <f>H61/H59</f>
        <v>#DIV/0!</v>
      </c>
      <c r="M61" s="237"/>
      <c r="N61" s="238"/>
    </row>
    <row r="62" spans="1:14" x14ac:dyDescent="0.25">
      <c r="A62" s="137" t="s">
        <v>90</v>
      </c>
      <c r="B62" s="138"/>
      <c r="C62" s="138"/>
      <c r="D62" s="138"/>
      <c r="E62" s="138"/>
      <c r="F62" s="138"/>
      <c r="G62" s="139"/>
      <c r="H62" s="233"/>
      <c r="I62" s="234"/>
      <c r="J62" s="210" t="s">
        <v>88</v>
      </c>
      <c r="K62" s="219"/>
      <c r="L62" s="239" t="e">
        <f>H62/H59</f>
        <v>#DIV/0!</v>
      </c>
      <c r="M62" s="240"/>
      <c r="N62" s="241"/>
    </row>
    <row r="63" spans="1:14" x14ac:dyDescent="0.25">
      <c r="A63" s="283" t="s">
        <v>91</v>
      </c>
      <c r="B63" s="284"/>
      <c r="C63" s="284"/>
      <c r="D63" s="284"/>
      <c r="E63" s="284"/>
      <c r="F63" s="284"/>
      <c r="G63" s="285"/>
      <c r="H63" s="233"/>
      <c r="I63" s="234"/>
      <c r="J63" s="210" t="s">
        <v>88</v>
      </c>
      <c r="K63" s="219"/>
      <c r="L63" s="239" t="e">
        <f>H63/H59</f>
        <v>#DIV/0!</v>
      </c>
      <c r="M63" s="240"/>
      <c r="N63" s="241"/>
    </row>
    <row r="64" spans="1:14" x14ac:dyDescent="0.25">
      <c r="A64" s="283" t="s">
        <v>92</v>
      </c>
      <c r="B64" s="284"/>
      <c r="C64" s="284"/>
      <c r="D64" s="284"/>
      <c r="E64" s="284"/>
      <c r="F64" s="284"/>
      <c r="G64" s="285"/>
      <c r="H64" s="233"/>
      <c r="I64" s="234"/>
      <c r="J64" s="210" t="s">
        <v>88</v>
      </c>
      <c r="K64" s="219"/>
      <c r="L64" s="239" t="e">
        <f>H64/H59</f>
        <v>#DIV/0!</v>
      </c>
      <c r="M64" s="240"/>
      <c r="N64" s="241"/>
    </row>
    <row r="65" spans="1:14" x14ac:dyDescent="0.25">
      <c r="A65" s="283" t="s">
        <v>93</v>
      </c>
      <c r="B65" s="284"/>
      <c r="C65" s="284"/>
      <c r="D65" s="284"/>
      <c r="E65" s="284"/>
      <c r="F65" s="284"/>
      <c r="G65" s="285"/>
      <c r="H65" s="233"/>
      <c r="I65" s="234"/>
      <c r="J65" s="210" t="s">
        <v>88</v>
      </c>
      <c r="K65" s="219"/>
      <c r="L65" s="239" t="e">
        <f>H65/H59</f>
        <v>#DIV/0!</v>
      </c>
      <c r="M65" s="240"/>
      <c r="N65" s="241"/>
    </row>
    <row r="66" spans="1:14" x14ac:dyDescent="0.25">
      <c r="A66" s="283" t="s">
        <v>94</v>
      </c>
      <c r="B66" s="284"/>
      <c r="C66" s="284"/>
      <c r="D66" s="284"/>
      <c r="E66" s="284"/>
      <c r="F66" s="284"/>
      <c r="G66" s="285"/>
      <c r="H66" s="233"/>
      <c r="I66" s="234"/>
      <c r="J66" s="210" t="s">
        <v>88</v>
      </c>
      <c r="K66" s="219"/>
      <c r="L66" s="239" t="e">
        <f>H66/H59</f>
        <v>#DIV/0!</v>
      </c>
      <c r="M66" s="240"/>
      <c r="N66" s="241"/>
    </row>
    <row r="67" spans="1:14" x14ac:dyDescent="0.25">
      <c r="A67" s="210" t="s">
        <v>95</v>
      </c>
      <c r="B67" s="218"/>
      <c r="C67" s="218"/>
      <c r="D67" s="218"/>
      <c r="E67" s="218"/>
      <c r="F67" s="218"/>
      <c r="G67" s="219"/>
      <c r="H67" s="233"/>
      <c r="I67" s="235"/>
      <c r="J67" s="210" t="s">
        <v>96</v>
      </c>
      <c r="K67" s="219"/>
      <c r="L67" s="230" t="e">
        <f>SUM(L60,L62:N66)</f>
        <v>#DIV/0!</v>
      </c>
      <c r="M67" s="231"/>
      <c r="N67" s="232"/>
    </row>
    <row r="68" spans="1:14" x14ac:dyDescent="0.25">
      <c r="A68" s="210" t="s">
        <v>97</v>
      </c>
      <c r="B68" s="218"/>
      <c r="C68" s="218"/>
      <c r="D68" s="218"/>
      <c r="E68" s="219"/>
      <c r="F68" s="277"/>
      <c r="G68" s="229"/>
      <c r="H68" s="210" t="s">
        <v>98</v>
      </c>
      <c r="I68" s="218"/>
      <c r="J68" s="218"/>
      <c r="K68" s="218"/>
      <c r="L68" s="219"/>
      <c r="M68" s="277"/>
      <c r="N68" s="229"/>
    </row>
    <row r="69" spans="1:14" x14ac:dyDescent="0.25">
      <c r="A69" s="209" t="s">
        <v>99</v>
      </c>
      <c r="B69" s="209"/>
      <c r="C69" s="209"/>
      <c r="D69" s="173"/>
      <c r="E69" s="209" t="s">
        <v>100</v>
      </c>
      <c r="F69" s="209"/>
      <c r="G69" s="209"/>
      <c r="H69" s="173"/>
      <c r="I69" s="268" t="s">
        <v>101</v>
      </c>
      <c r="J69" s="268"/>
      <c r="K69" s="173" t="e">
        <f>D69/H59</f>
        <v>#DIV/0!</v>
      </c>
      <c r="L69" s="209" t="s">
        <v>102</v>
      </c>
      <c r="M69" s="209"/>
      <c r="N69" s="111" t="e">
        <f>H69/H59</f>
        <v>#DIV/0!</v>
      </c>
    </row>
    <row r="70" spans="1:14" x14ac:dyDescent="0.25">
      <c r="A70" s="269" t="s">
        <v>103</v>
      </c>
      <c r="B70" s="270"/>
      <c r="C70" s="271"/>
      <c r="D70" s="117" t="b">
        <v>0</v>
      </c>
      <c r="E70" s="118" t="s">
        <v>104</v>
      </c>
      <c r="F70" s="119"/>
      <c r="G70" s="119"/>
      <c r="H70" s="120" t="b">
        <v>0</v>
      </c>
      <c r="I70" s="118" t="s">
        <v>105</v>
      </c>
      <c r="J70" s="119"/>
      <c r="K70" s="119"/>
      <c r="L70" s="120" t="b">
        <v>0</v>
      </c>
      <c r="M70" s="118" t="s">
        <v>106</v>
      </c>
      <c r="N70" s="121"/>
    </row>
    <row r="71" spans="1:14" x14ac:dyDescent="0.25">
      <c r="A71" s="272"/>
      <c r="B71" s="273"/>
      <c r="C71" s="274"/>
      <c r="D71" s="122" t="b">
        <v>0</v>
      </c>
      <c r="E71" s="30" t="s">
        <v>107</v>
      </c>
      <c r="F71" s="30"/>
      <c r="G71" s="30"/>
      <c r="H71" s="123" t="b">
        <v>0</v>
      </c>
      <c r="I71" s="124" t="s">
        <v>108</v>
      </c>
      <c r="J71" s="30"/>
      <c r="K71" s="123" t="b">
        <v>0</v>
      </c>
      <c r="L71" s="30" t="s">
        <v>109</v>
      </c>
      <c r="M71" s="29"/>
      <c r="N71" s="46"/>
    </row>
    <row r="72" spans="1:14" x14ac:dyDescent="0.25">
      <c r="A72" s="209" t="s">
        <v>110</v>
      </c>
      <c r="B72" s="209"/>
      <c r="C72" s="126" t="b">
        <v>0</v>
      </c>
      <c r="D72" s="19" t="s">
        <v>111</v>
      </c>
      <c r="E72" s="127" t="b">
        <v>0</v>
      </c>
      <c r="F72" s="19" t="s">
        <v>112</v>
      </c>
      <c r="G72" s="128"/>
      <c r="H72" s="209" t="s">
        <v>113</v>
      </c>
      <c r="I72" s="209"/>
      <c r="J72" s="281"/>
      <c r="K72" s="282"/>
      <c r="L72" s="209" t="s">
        <v>114</v>
      </c>
      <c r="M72" s="209"/>
      <c r="N72" s="111"/>
    </row>
    <row r="73" spans="1:14" ht="14.25" customHeight="1" x14ac:dyDescent="0.25">
      <c r="A73" s="275" t="s">
        <v>115</v>
      </c>
      <c r="B73" s="276"/>
      <c r="C73" s="276"/>
      <c r="D73" s="176"/>
    </row>
    <row r="74" spans="1:14" ht="14.25" customHeight="1" x14ac:dyDescent="0.25">
      <c r="C74" s="12"/>
    </row>
    <row r="75" spans="1:14" x14ac:dyDescent="0.25">
      <c r="A75" s="210" t="s">
        <v>116</v>
      </c>
      <c r="B75" s="218"/>
      <c r="C75" s="219"/>
      <c r="D75" s="54" t="s">
        <v>117</v>
      </c>
      <c r="E75" s="54"/>
      <c r="F75" s="105"/>
      <c r="G75" s="209" t="s">
        <v>118</v>
      </c>
      <c r="H75" s="209"/>
      <c r="I75" s="209"/>
      <c r="J75" s="209"/>
      <c r="K75" s="209"/>
      <c r="L75" s="209"/>
      <c r="M75" s="54" t="s">
        <v>117</v>
      </c>
      <c r="N75" s="54"/>
    </row>
    <row r="76" spans="1:14" ht="15" customHeight="1" x14ac:dyDescent="0.25">
      <c r="A76" s="55">
        <v>1</v>
      </c>
      <c r="B76" s="255"/>
      <c r="C76" s="256"/>
      <c r="D76" s="220"/>
      <c r="E76" s="220"/>
      <c r="F76" s="106"/>
      <c r="G76" s="55">
        <v>1</v>
      </c>
      <c r="H76" s="245"/>
      <c r="I76" s="245"/>
      <c r="J76" s="245"/>
      <c r="K76" s="245"/>
      <c r="L76" s="245"/>
      <c r="M76" s="204"/>
      <c r="N76" s="206"/>
    </row>
    <row r="77" spans="1:14" ht="15" customHeight="1" x14ac:dyDescent="0.25">
      <c r="A77" s="55">
        <v>2</v>
      </c>
      <c r="B77" s="255"/>
      <c r="C77" s="256"/>
      <c r="D77" s="220"/>
      <c r="E77" s="220"/>
      <c r="F77" s="106"/>
      <c r="G77" s="55">
        <v>2</v>
      </c>
      <c r="H77" s="245"/>
      <c r="I77" s="245"/>
      <c r="J77" s="245"/>
      <c r="K77" s="245"/>
      <c r="L77" s="245"/>
      <c r="M77" s="204"/>
      <c r="N77" s="206"/>
    </row>
    <row r="78" spans="1:14" ht="15" customHeight="1" x14ac:dyDescent="0.25">
      <c r="A78" s="55">
        <v>3</v>
      </c>
      <c r="B78" s="255"/>
      <c r="C78" s="256"/>
      <c r="D78" s="220"/>
      <c r="E78" s="220"/>
      <c r="F78" s="106"/>
      <c r="G78" s="55">
        <v>3</v>
      </c>
      <c r="H78" s="245"/>
      <c r="I78" s="245"/>
      <c r="J78" s="245"/>
      <c r="K78" s="245"/>
      <c r="L78" s="245"/>
      <c r="M78" s="204"/>
      <c r="N78" s="206"/>
    </row>
    <row r="79" spans="1:14" ht="15" customHeight="1" x14ac:dyDescent="0.25">
      <c r="A79" s="55">
        <v>4</v>
      </c>
      <c r="B79" s="255"/>
      <c r="C79" s="256"/>
      <c r="D79" s="220"/>
      <c r="E79" s="220"/>
      <c r="F79" s="106"/>
      <c r="G79" s="55">
        <v>4</v>
      </c>
      <c r="H79" s="245"/>
      <c r="I79" s="245"/>
      <c r="J79" s="245"/>
      <c r="K79" s="245"/>
      <c r="L79" s="245"/>
      <c r="M79" s="204"/>
      <c r="N79" s="206"/>
    </row>
    <row r="80" spans="1:14" ht="15" customHeight="1" x14ac:dyDescent="0.25">
      <c r="A80" s="55">
        <v>5</v>
      </c>
      <c r="B80" s="255"/>
      <c r="C80" s="256"/>
      <c r="D80" s="220"/>
      <c r="E80" s="220"/>
      <c r="F80" s="106"/>
      <c r="G80" s="55">
        <v>5</v>
      </c>
      <c r="H80" s="245"/>
      <c r="I80" s="245"/>
      <c r="J80" s="245"/>
      <c r="K80" s="245"/>
      <c r="L80" s="245"/>
      <c r="M80" s="220"/>
      <c r="N80" s="220"/>
    </row>
    <row r="81" spans="1:3" x14ac:dyDescent="0.25">
      <c r="A81" s="16"/>
      <c r="C81" s="17"/>
    </row>
    <row r="82" spans="1:3" x14ac:dyDescent="0.25">
      <c r="C82" s="12"/>
    </row>
    <row r="83" spans="1:3" x14ac:dyDescent="0.25">
      <c r="C83" s="12"/>
    </row>
    <row r="84" spans="1:3" x14ac:dyDescent="0.25">
      <c r="C84" s="12"/>
    </row>
    <row r="85" spans="1:3" x14ac:dyDescent="0.25">
      <c r="C85" s="12"/>
    </row>
    <row r="86" spans="1:3" x14ac:dyDescent="0.25">
      <c r="C86" s="12"/>
    </row>
    <row r="87" spans="1:3" x14ac:dyDescent="0.25">
      <c r="C87" s="12"/>
    </row>
    <row r="88" spans="1:3" x14ac:dyDescent="0.25">
      <c r="C88" s="12"/>
    </row>
    <row r="89" spans="1:3" x14ac:dyDescent="0.25">
      <c r="C89" s="12"/>
    </row>
    <row r="90" spans="1:3" x14ac:dyDescent="0.25">
      <c r="C90" s="12"/>
    </row>
    <row r="91" spans="1:3" x14ac:dyDescent="0.25">
      <c r="C91" s="12"/>
    </row>
    <row r="92" spans="1:3" x14ac:dyDescent="0.25">
      <c r="C92" s="12"/>
    </row>
    <row r="93" spans="1:3" x14ac:dyDescent="0.25">
      <c r="C93" s="12"/>
    </row>
    <row r="94" spans="1:3" x14ac:dyDescent="0.25">
      <c r="C94" s="12"/>
    </row>
    <row r="95" spans="1:3" x14ac:dyDescent="0.25">
      <c r="C95" s="12"/>
    </row>
    <row r="96" spans="1:3" x14ac:dyDescent="0.25">
      <c r="C96" s="12"/>
    </row>
    <row r="97" spans="3:3" x14ac:dyDescent="0.25">
      <c r="C97" s="12"/>
    </row>
    <row r="98" spans="3:3" x14ac:dyDescent="0.25">
      <c r="C98" s="12"/>
    </row>
    <row r="99" spans="3:3" x14ac:dyDescent="0.25">
      <c r="C99" s="12"/>
    </row>
    <row r="100" spans="3:3" x14ac:dyDescent="0.25">
      <c r="C100" s="12"/>
    </row>
    <row r="101" spans="3:3" x14ac:dyDescent="0.25">
      <c r="C101" s="12"/>
    </row>
    <row r="102" spans="3:3" x14ac:dyDescent="0.25">
      <c r="C102" s="12"/>
    </row>
    <row r="103" spans="3:3" x14ac:dyDescent="0.25">
      <c r="C103" s="12"/>
    </row>
    <row r="104" spans="3:3" x14ac:dyDescent="0.25">
      <c r="C104" s="12"/>
    </row>
    <row r="105" spans="3:3" x14ac:dyDescent="0.25">
      <c r="C105" s="12"/>
    </row>
    <row r="106" spans="3:3" x14ac:dyDescent="0.25">
      <c r="C106" s="12"/>
    </row>
    <row r="107" spans="3:3" x14ac:dyDescent="0.25">
      <c r="C107" s="12"/>
    </row>
    <row r="108" spans="3:3" x14ac:dyDescent="0.25">
      <c r="C108" s="12"/>
    </row>
    <row r="109" spans="3:3" x14ac:dyDescent="0.25">
      <c r="C109" s="12"/>
    </row>
    <row r="110" spans="3:3" x14ac:dyDescent="0.25">
      <c r="C110" s="12"/>
    </row>
    <row r="111" spans="3:3" x14ac:dyDescent="0.25">
      <c r="C111" s="12"/>
    </row>
    <row r="112" spans="3:3" x14ac:dyDescent="0.25">
      <c r="C112" s="12"/>
    </row>
    <row r="113" spans="3:3" x14ac:dyDescent="0.25">
      <c r="C113" s="12"/>
    </row>
    <row r="114" spans="3:3" x14ac:dyDescent="0.25">
      <c r="C114" s="12"/>
    </row>
    <row r="115" spans="3:3" x14ac:dyDescent="0.25">
      <c r="C115" s="12"/>
    </row>
    <row r="116" spans="3:3" x14ac:dyDescent="0.25">
      <c r="C116" s="12"/>
    </row>
    <row r="117" spans="3:3" x14ac:dyDescent="0.25">
      <c r="C117" s="12"/>
    </row>
    <row r="118" spans="3:3" x14ac:dyDescent="0.25">
      <c r="C118" s="12"/>
    </row>
    <row r="119" spans="3:3" x14ac:dyDescent="0.25">
      <c r="C119" s="12"/>
    </row>
    <row r="120" spans="3:3" x14ac:dyDescent="0.25">
      <c r="C120" s="12"/>
    </row>
    <row r="121" spans="3:3" x14ac:dyDescent="0.25">
      <c r="C121" s="12"/>
    </row>
    <row r="122" spans="3:3" x14ac:dyDescent="0.25">
      <c r="C122" s="12"/>
    </row>
    <row r="123" spans="3:3" x14ac:dyDescent="0.25">
      <c r="C123" s="12"/>
    </row>
    <row r="124" spans="3:3" x14ac:dyDescent="0.25">
      <c r="C124" s="12"/>
    </row>
    <row r="125" spans="3:3" x14ac:dyDescent="0.25">
      <c r="C125" s="12"/>
    </row>
    <row r="126" spans="3:3" x14ac:dyDescent="0.25">
      <c r="C126" s="12"/>
    </row>
    <row r="127" spans="3:3" x14ac:dyDescent="0.25">
      <c r="C127" s="12"/>
    </row>
    <row r="128" spans="3:3" x14ac:dyDescent="0.25">
      <c r="C128" s="12"/>
    </row>
    <row r="129" spans="3:3" x14ac:dyDescent="0.25">
      <c r="C129" s="12"/>
    </row>
    <row r="130" spans="3:3" x14ac:dyDescent="0.25">
      <c r="C130" s="12"/>
    </row>
    <row r="131" spans="3:3" x14ac:dyDescent="0.25">
      <c r="C131" s="12"/>
    </row>
    <row r="132" spans="3:3" x14ac:dyDescent="0.25">
      <c r="C132" s="12"/>
    </row>
    <row r="133" spans="3:3" x14ac:dyDescent="0.25">
      <c r="C133" s="12"/>
    </row>
    <row r="134" spans="3:3" x14ac:dyDescent="0.25">
      <c r="C134" s="12"/>
    </row>
    <row r="135" spans="3:3" x14ac:dyDescent="0.25">
      <c r="C135" s="12"/>
    </row>
    <row r="136" spans="3:3" x14ac:dyDescent="0.25">
      <c r="C136" s="12"/>
    </row>
    <row r="137" spans="3:3" x14ac:dyDescent="0.25">
      <c r="C137" s="12"/>
    </row>
    <row r="138" spans="3:3" x14ac:dyDescent="0.25">
      <c r="C138" s="12"/>
    </row>
    <row r="139" spans="3:3" x14ac:dyDescent="0.25">
      <c r="C139" s="12"/>
    </row>
    <row r="140" spans="3:3" x14ac:dyDescent="0.25">
      <c r="C140" s="12"/>
    </row>
    <row r="141" spans="3:3" x14ac:dyDescent="0.25">
      <c r="C141" s="12"/>
    </row>
    <row r="142" spans="3:3" x14ac:dyDescent="0.25">
      <c r="C142" s="12"/>
    </row>
    <row r="143" spans="3:3" x14ac:dyDescent="0.25">
      <c r="C143" s="12"/>
    </row>
    <row r="144" spans="3:3" x14ac:dyDescent="0.25">
      <c r="C144" s="12"/>
    </row>
    <row r="145" spans="3:3" x14ac:dyDescent="0.25">
      <c r="C145" s="12"/>
    </row>
    <row r="146" spans="3:3" x14ac:dyDescent="0.25">
      <c r="C146" s="12"/>
    </row>
    <row r="147" spans="3:3" x14ac:dyDescent="0.25">
      <c r="C147" s="12"/>
    </row>
    <row r="148" spans="3:3" x14ac:dyDescent="0.25">
      <c r="C148" s="12"/>
    </row>
    <row r="149" spans="3:3" x14ac:dyDescent="0.25">
      <c r="C149" s="12"/>
    </row>
    <row r="150" spans="3:3" x14ac:dyDescent="0.25">
      <c r="C150" s="12"/>
    </row>
    <row r="151" spans="3:3" x14ac:dyDescent="0.25">
      <c r="C151" s="12"/>
    </row>
    <row r="152" spans="3:3" x14ac:dyDescent="0.25">
      <c r="C152" s="12"/>
    </row>
    <row r="153" spans="3:3" x14ac:dyDescent="0.25">
      <c r="C153" s="12"/>
    </row>
    <row r="154" spans="3:3" x14ac:dyDescent="0.25">
      <c r="C154" s="12"/>
    </row>
    <row r="155" spans="3:3" x14ac:dyDescent="0.25">
      <c r="C155" s="12"/>
    </row>
    <row r="156" spans="3:3" x14ac:dyDescent="0.25">
      <c r="C156" s="12"/>
    </row>
    <row r="157" spans="3:3" x14ac:dyDescent="0.25">
      <c r="C157" s="12"/>
    </row>
    <row r="158" spans="3:3" x14ac:dyDescent="0.25">
      <c r="C158" s="12"/>
    </row>
    <row r="159" spans="3:3" x14ac:dyDescent="0.25">
      <c r="C159" s="12"/>
    </row>
    <row r="160" spans="3:3" x14ac:dyDescent="0.25">
      <c r="C160" s="12"/>
    </row>
    <row r="161" spans="3:3" x14ac:dyDescent="0.25">
      <c r="C161" s="12"/>
    </row>
    <row r="162" spans="3:3" x14ac:dyDescent="0.25">
      <c r="C162" s="12"/>
    </row>
    <row r="163" spans="3:3" x14ac:dyDescent="0.25">
      <c r="C163" s="12"/>
    </row>
    <row r="164" spans="3:3" x14ac:dyDescent="0.25">
      <c r="C164" s="12"/>
    </row>
    <row r="165" spans="3:3" x14ac:dyDescent="0.25">
      <c r="C165" s="12"/>
    </row>
    <row r="166" spans="3:3" x14ac:dyDescent="0.25">
      <c r="C166" s="12"/>
    </row>
    <row r="167" spans="3:3" x14ac:dyDescent="0.25">
      <c r="C167" s="12"/>
    </row>
    <row r="168" spans="3:3" x14ac:dyDescent="0.25">
      <c r="C168" s="12"/>
    </row>
    <row r="169" spans="3:3" x14ac:dyDescent="0.25">
      <c r="C169" s="12"/>
    </row>
    <row r="170" spans="3:3" x14ac:dyDescent="0.25">
      <c r="C170" s="12"/>
    </row>
    <row r="171" spans="3:3" x14ac:dyDescent="0.25">
      <c r="C171" s="12"/>
    </row>
    <row r="172" spans="3:3" x14ac:dyDescent="0.25">
      <c r="C172" s="12"/>
    </row>
    <row r="173" spans="3:3" x14ac:dyDescent="0.25">
      <c r="C173" s="12"/>
    </row>
    <row r="174" spans="3:3" x14ac:dyDescent="0.25">
      <c r="C174" s="12"/>
    </row>
    <row r="175" spans="3:3" x14ac:dyDescent="0.25">
      <c r="C175" s="12"/>
    </row>
    <row r="176" spans="3:3" x14ac:dyDescent="0.25">
      <c r="C176" s="12"/>
    </row>
    <row r="177" spans="3:3" x14ac:dyDescent="0.25">
      <c r="C177" s="12"/>
    </row>
  </sheetData>
  <mergeCells count="164">
    <mergeCell ref="A73:C73"/>
    <mergeCell ref="A68:E68"/>
    <mergeCell ref="H68:L68"/>
    <mergeCell ref="F68:G68"/>
    <mergeCell ref="H61:I61"/>
    <mergeCell ref="L61:N61"/>
    <mergeCell ref="J61:K61"/>
    <mergeCell ref="A56:C56"/>
    <mergeCell ref="G56:H56"/>
    <mergeCell ref="M56:N56"/>
    <mergeCell ref="I56:L56"/>
    <mergeCell ref="A72:B72"/>
    <mergeCell ref="H72:I72"/>
    <mergeCell ref="J72:K72"/>
    <mergeCell ref="L72:M72"/>
    <mergeCell ref="M68:N68"/>
    <mergeCell ref="A65:G65"/>
    <mergeCell ref="A66:G66"/>
    <mergeCell ref="A67:G67"/>
    <mergeCell ref="A63:G63"/>
    <mergeCell ref="A64:G64"/>
    <mergeCell ref="J59:N59"/>
    <mergeCell ref="H59:I59"/>
    <mergeCell ref="B77:C77"/>
    <mergeCell ref="B78:C78"/>
    <mergeCell ref="B79:C79"/>
    <mergeCell ref="B80:C80"/>
    <mergeCell ref="H78:L78"/>
    <mergeCell ref="H79:L79"/>
    <mergeCell ref="H80:L80"/>
    <mergeCell ref="A55:D55"/>
    <mergeCell ref="F55:H55"/>
    <mergeCell ref="J55:L55"/>
    <mergeCell ref="A69:C69"/>
    <mergeCell ref="E69:G69"/>
    <mergeCell ref="I69:J69"/>
    <mergeCell ref="L69:M69"/>
    <mergeCell ref="A70:C71"/>
    <mergeCell ref="A59:F59"/>
    <mergeCell ref="D77:E77"/>
    <mergeCell ref="D78:E78"/>
    <mergeCell ref="D79:E79"/>
    <mergeCell ref="D80:E80"/>
    <mergeCell ref="M76:N76"/>
    <mergeCell ref="M77:N77"/>
    <mergeCell ref="M78:N78"/>
    <mergeCell ref="M79:N79"/>
    <mergeCell ref="M80:N80"/>
    <mergeCell ref="H76:L76"/>
    <mergeCell ref="H77:L77"/>
    <mergeCell ref="L64:N64"/>
    <mergeCell ref="L65:N65"/>
    <mergeCell ref="L66:N66"/>
    <mergeCell ref="J67:K67"/>
    <mergeCell ref="H60:I60"/>
    <mergeCell ref="H62:I62"/>
    <mergeCell ref="H63:I63"/>
    <mergeCell ref="A75:C75"/>
    <mergeCell ref="D76:E76"/>
    <mergeCell ref="G75:L75"/>
    <mergeCell ref="B76:C76"/>
    <mergeCell ref="H29:L29"/>
    <mergeCell ref="F29:G29"/>
    <mergeCell ref="M29:N29"/>
    <mergeCell ref="E53:G53"/>
    <mergeCell ref="L53:N53"/>
    <mergeCell ref="A54:D54"/>
    <mergeCell ref="H53:K53"/>
    <mergeCell ref="F54:H54"/>
    <mergeCell ref="J54:L54"/>
    <mergeCell ref="M54:N54"/>
    <mergeCell ref="A52:N52"/>
    <mergeCell ref="G49:N49"/>
    <mergeCell ref="A45:N45"/>
    <mergeCell ref="A46:C46"/>
    <mergeCell ref="A47:C47"/>
    <mergeCell ref="A48:C48"/>
    <mergeCell ref="D48:N48"/>
    <mergeCell ref="D47:N47"/>
    <mergeCell ref="A49:C49"/>
    <mergeCell ref="J42:N42"/>
    <mergeCell ref="A38:E38"/>
    <mergeCell ref="A43:D43"/>
    <mergeCell ref="L11:N11"/>
    <mergeCell ref="L12:N12"/>
    <mergeCell ref="L13:N13"/>
    <mergeCell ref="L14:N14"/>
    <mergeCell ref="J11:K11"/>
    <mergeCell ref="J12:K12"/>
    <mergeCell ref="J13:K13"/>
    <mergeCell ref="J14:K14"/>
    <mergeCell ref="A20:C20"/>
    <mergeCell ref="J19:N19"/>
    <mergeCell ref="J20:N20"/>
    <mergeCell ref="E16:N16"/>
    <mergeCell ref="A19:C19"/>
    <mergeCell ref="D19:F19"/>
    <mergeCell ref="D20:F20"/>
    <mergeCell ref="F14:I14"/>
    <mergeCell ref="A32:N32"/>
    <mergeCell ref="A33:E33"/>
    <mergeCell ref="F33:N33"/>
    <mergeCell ref="A34:E34"/>
    <mergeCell ref="F34:N34"/>
    <mergeCell ref="A27:N27"/>
    <mergeCell ref="A50:C50"/>
    <mergeCell ref="A51:C51"/>
    <mergeCell ref="G50:N50"/>
    <mergeCell ref="G51:N51"/>
    <mergeCell ref="L67:N67"/>
    <mergeCell ref="H64:I64"/>
    <mergeCell ref="H65:I65"/>
    <mergeCell ref="H66:I66"/>
    <mergeCell ref="H67:I67"/>
    <mergeCell ref="J60:K60"/>
    <mergeCell ref="J62:K62"/>
    <mergeCell ref="J63:K63"/>
    <mergeCell ref="J64:K64"/>
    <mergeCell ref="J65:K65"/>
    <mergeCell ref="J66:K66"/>
    <mergeCell ref="L60:N60"/>
    <mergeCell ref="L62:N62"/>
    <mergeCell ref="L63:N63"/>
    <mergeCell ref="F30:N30"/>
    <mergeCell ref="A28:E28"/>
    <mergeCell ref="A29:E29"/>
    <mergeCell ref="A30:E30"/>
    <mergeCell ref="A21:C21"/>
    <mergeCell ref="A22:C22"/>
    <mergeCell ref="A23:C23"/>
    <mergeCell ref="A24:C24"/>
    <mergeCell ref="A25:C25"/>
    <mergeCell ref="D21:F21"/>
    <mergeCell ref="D22:F22"/>
    <mergeCell ref="D23:F23"/>
    <mergeCell ref="D24:F24"/>
    <mergeCell ref="D25:F25"/>
    <mergeCell ref="H28:L28"/>
    <mergeCell ref="F28:G28"/>
    <mergeCell ref="M28:N28"/>
    <mergeCell ref="J1:N3"/>
    <mergeCell ref="A18:N18"/>
    <mergeCell ref="G24:I24"/>
    <mergeCell ref="G19:I19"/>
    <mergeCell ref="G25:I25"/>
    <mergeCell ref="G20:I20"/>
    <mergeCell ref="G21:I21"/>
    <mergeCell ref="G22:I22"/>
    <mergeCell ref="G23:I23"/>
    <mergeCell ref="J21:N21"/>
    <mergeCell ref="J22:N22"/>
    <mergeCell ref="J23:N23"/>
    <mergeCell ref="J24:N24"/>
    <mergeCell ref="J25:N25"/>
    <mergeCell ref="A10:E10"/>
    <mergeCell ref="A11:E11"/>
    <mergeCell ref="A12:E12"/>
    <mergeCell ref="A13:E13"/>
    <mergeCell ref="A14:E14"/>
    <mergeCell ref="C8:E8"/>
    <mergeCell ref="C9:E9"/>
    <mergeCell ref="F11:I11"/>
    <mergeCell ref="F12:I12"/>
    <mergeCell ref="F13:I13"/>
  </mergeCells>
  <conditionalFormatting sqref="L67:N67 N70">
    <cfRule type="cellIs" dxfId="1" priority="1" operator="notEqual">
      <formula>1</formula>
    </cfRule>
  </conditionalFormatting>
  <pageMargins left="0.25" right="0.25" top="0.75" bottom="0.75" header="0.3" footer="0.3"/>
  <pageSetup fitToHeight="0" orientation="landscape" r:id="rId1"/>
  <headerFooter>
    <oddFooter xml:space="preserve">&amp;L&amp;"Arial,Regular"Form 1 - Supplier Bio&amp;R&amp;"Arial,Regular"Page &amp;P of &amp;N&amp;"-,Regular"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E5433-A587-4A49-8CB4-DD0D80F8B974}">
  <dimension ref="A1:Q131"/>
  <sheetViews>
    <sheetView showGridLines="0" view="pageLayout" zoomScale="48" zoomScaleNormal="70" zoomScaleSheetLayoutView="45" zoomScalePageLayoutView="48" workbookViewId="0">
      <selection activeCell="C14" sqref="C14:C15"/>
    </sheetView>
  </sheetViews>
  <sheetFormatPr defaultRowHeight="14.4" x14ac:dyDescent="0.3"/>
  <cols>
    <col min="1" max="1" width="8.5546875" style="1" customWidth="1"/>
    <col min="2" max="2" width="28.77734375" style="2" customWidth="1"/>
    <col min="3" max="3" width="64.5546875" customWidth="1"/>
    <col min="4" max="5" width="14.77734375" customWidth="1"/>
    <col min="6" max="7" width="13.5546875" customWidth="1"/>
    <col min="8" max="8" width="17.21875" customWidth="1"/>
    <col min="9" max="14" width="13.21875" customWidth="1"/>
    <col min="15" max="16" width="13.21875" style="3" customWidth="1"/>
  </cols>
  <sheetData>
    <row r="1" spans="1:16" x14ac:dyDescent="0.3">
      <c r="A1" s="61"/>
      <c r="B1" s="68"/>
      <c r="C1" s="62"/>
      <c r="D1" s="62"/>
      <c r="E1" s="62"/>
      <c r="F1" s="62"/>
      <c r="G1" s="62"/>
      <c r="H1" s="62"/>
      <c r="I1" s="286" t="s">
        <v>119</v>
      </c>
      <c r="J1" s="287"/>
      <c r="K1" s="287"/>
      <c r="L1" s="287"/>
      <c r="M1" s="287"/>
      <c r="N1" s="287"/>
      <c r="O1" s="287"/>
      <c r="P1" s="288"/>
    </row>
    <row r="2" spans="1:16" x14ac:dyDescent="0.3">
      <c r="A2" s="63"/>
      <c r="I2" s="289"/>
      <c r="J2" s="290"/>
      <c r="K2" s="290"/>
      <c r="L2" s="290"/>
      <c r="M2" s="290"/>
      <c r="N2" s="290"/>
      <c r="O2" s="290"/>
      <c r="P2" s="291"/>
    </row>
    <row r="3" spans="1:16" x14ac:dyDescent="0.3">
      <c r="A3" s="63"/>
      <c r="I3" s="289"/>
      <c r="J3" s="290"/>
      <c r="K3" s="290"/>
      <c r="L3" s="290"/>
      <c r="M3" s="290"/>
      <c r="N3" s="290"/>
      <c r="O3" s="290"/>
      <c r="P3" s="291"/>
    </row>
    <row r="4" spans="1:16" x14ac:dyDescent="0.3">
      <c r="A4" s="63"/>
      <c r="I4" s="289"/>
      <c r="J4" s="290"/>
      <c r="K4" s="290"/>
      <c r="L4" s="290"/>
      <c r="M4" s="290"/>
      <c r="N4" s="290"/>
      <c r="O4" s="290"/>
      <c r="P4" s="291"/>
    </row>
    <row r="5" spans="1:16" x14ac:dyDescent="0.3">
      <c r="A5" s="63"/>
      <c r="I5" s="289"/>
      <c r="J5" s="290"/>
      <c r="K5" s="290"/>
      <c r="L5" s="290"/>
      <c r="M5" s="290"/>
      <c r="N5" s="290"/>
      <c r="O5" s="290"/>
      <c r="P5" s="291"/>
    </row>
    <row r="6" spans="1:16" x14ac:dyDescent="0.3">
      <c r="A6" s="63"/>
      <c r="I6" s="289"/>
      <c r="J6" s="290"/>
      <c r="K6" s="290"/>
      <c r="L6" s="290"/>
      <c r="M6" s="290"/>
      <c r="N6" s="290"/>
      <c r="O6" s="290"/>
      <c r="P6" s="291"/>
    </row>
    <row r="7" spans="1:16" x14ac:dyDescent="0.3">
      <c r="A7" s="63"/>
      <c r="I7" s="289"/>
      <c r="J7" s="290"/>
      <c r="K7" s="290"/>
      <c r="L7" s="290"/>
      <c r="M7" s="290"/>
      <c r="N7" s="290"/>
      <c r="O7" s="290"/>
      <c r="P7" s="291"/>
    </row>
    <row r="8" spans="1:16" x14ac:dyDescent="0.3">
      <c r="A8" s="63"/>
      <c r="I8" s="292"/>
      <c r="J8" s="293"/>
      <c r="K8" s="293"/>
      <c r="L8" s="293"/>
      <c r="M8" s="293"/>
      <c r="N8" s="293"/>
      <c r="O8" s="293"/>
      <c r="P8" s="294"/>
    </row>
    <row r="9" spans="1:16" x14ac:dyDescent="0.3">
      <c r="A9" s="63"/>
      <c r="I9" s="75"/>
      <c r="J9" s="62"/>
      <c r="K9" s="62"/>
      <c r="L9" s="62"/>
      <c r="M9" s="62"/>
      <c r="N9" s="62"/>
      <c r="O9" s="69"/>
      <c r="P9" s="70"/>
    </row>
    <row r="10" spans="1:16" x14ac:dyDescent="0.3">
      <c r="A10" s="63"/>
      <c r="I10" s="76"/>
      <c r="P10" s="71"/>
    </row>
    <row r="11" spans="1:16" x14ac:dyDescent="0.3">
      <c r="A11" s="63"/>
      <c r="I11" s="76"/>
      <c r="P11" s="71"/>
    </row>
    <row r="12" spans="1:16" x14ac:dyDescent="0.3">
      <c r="A12" s="65"/>
      <c r="B12" s="72"/>
      <c r="C12" s="66"/>
      <c r="D12" s="66"/>
      <c r="E12" s="66"/>
      <c r="F12" s="66"/>
      <c r="G12" s="66"/>
      <c r="H12" s="66"/>
      <c r="I12" s="77"/>
      <c r="J12" s="66"/>
      <c r="K12" s="66"/>
      <c r="L12" s="66"/>
      <c r="M12" s="66"/>
      <c r="N12" s="66"/>
      <c r="O12" s="73"/>
      <c r="P12" s="74"/>
    </row>
    <row r="14" spans="1:16" x14ac:dyDescent="0.3">
      <c r="A14" s="100" t="s">
        <v>22</v>
      </c>
      <c r="B14" s="100"/>
      <c r="C14" s="111">
        <f>'Supplier Bio'!F12</f>
        <v>0</v>
      </c>
      <c r="D14" s="129"/>
      <c r="E14" s="129"/>
      <c r="F14" s="129"/>
      <c r="G14" s="129"/>
      <c r="H14" s="129"/>
      <c r="I14" s="129"/>
      <c r="J14" s="129"/>
      <c r="K14" s="129"/>
      <c r="L14" s="129"/>
      <c r="M14" s="129"/>
      <c r="N14" s="129"/>
      <c r="O14" s="129"/>
      <c r="P14" s="129"/>
    </row>
    <row r="15" spans="1:16" x14ac:dyDescent="0.3">
      <c r="A15" s="100" t="s">
        <v>18</v>
      </c>
      <c r="B15" s="100"/>
      <c r="C15" s="111">
        <f>'Supplier Bio'!C8</f>
        <v>0</v>
      </c>
      <c r="D15" s="129"/>
      <c r="E15" s="129"/>
      <c r="F15" s="129"/>
      <c r="G15" s="129"/>
      <c r="H15" s="129"/>
      <c r="I15" s="129"/>
      <c r="J15" s="129"/>
      <c r="K15" s="129"/>
      <c r="L15" s="129"/>
      <c r="M15" s="129"/>
      <c r="N15" s="129"/>
      <c r="O15" s="129"/>
      <c r="P15" s="129"/>
    </row>
    <row r="16" spans="1:16" x14ac:dyDescent="0.3">
      <c r="A16" s="90" t="s">
        <v>19</v>
      </c>
      <c r="B16" s="97"/>
      <c r="C16" s="112">
        <f>'Supplier Bio'!C9</f>
        <v>0</v>
      </c>
      <c r="D16" s="135"/>
      <c r="E16" s="135"/>
      <c r="F16" s="135"/>
      <c r="G16" s="135"/>
      <c r="H16" s="135"/>
      <c r="I16" s="135"/>
      <c r="J16" s="135"/>
      <c r="K16" s="135"/>
      <c r="L16" s="135"/>
      <c r="M16" s="135"/>
      <c r="N16" s="135"/>
      <c r="O16" s="135"/>
      <c r="P16" s="135"/>
    </row>
    <row r="17" spans="1:17" x14ac:dyDescent="0.3">
      <c r="O17"/>
      <c r="P17"/>
    </row>
    <row r="18" spans="1:17" ht="15.6" x14ac:dyDescent="0.3">
      <c r="A18" s="295" t="s">
        <v>120</v>
      </c>
      <c r="B18" s="295"/>
      <c r="C18" s="295"/>
      <c r="D18" s="295"/>
      <c r="E18" s="295"/>
      <c r="F18" s="295"/>
      <c r="G18" s="295"/>
      <c r="H18" s="295"/>
      <c r="I18" s="295"/>
      <c r="J18" s="295"/>
      <c r="K18" s="295"/>
      <c r="L18" s="295"/>
      <c r="M18" s="295"/>
      <c r="N18" s="295"/>
      <c r="O18" s="295"/>
      <c r="P18" s="295"/>
    </row>
    <row r="19" spans="1:17" ht="69.75" customHeight="1" x14ac:dyDescent="0.3">
      <c r="A19" s="163" t="s">
        <v>121</v>
      </c>
      <c r="B19" s="163" t="s">
        <v>122</v>
      </c>
      <c r="C19" s="163" t="s">
        <v>123</v>
      </c>
      <c r="D19" s="164" t="s">
        <v>124</v>
      </c>
      <c r="E19" s="164" t="s">
        <v>125</v>
      </c>
      <c r="F19" s="164" t="s">
        <v>126</v>
      </c>
      <c r="G19" s="164" t="s">
        <v>127</v>
      </c>
      <c r="H19" s="164" t="s">
        <v>128</v>
      </c>
      <c r="I19" s="164" t="s">
        <v>129</v>
      </c>
      <c r="J19" s="164" t="s">
        <v>130</v>
      </c>
      <c r="K19" s="164" t="s">
        <v>131</v>
      </c>
      <c r="L19" s="164" t="s">
        <v>132</v>
      </c>
      <c r="M19" s="164" t="s">
        <v>133</v>
      </c>
      <c r="N19" s="164" t="s">
        <v>134</v>
      </c>
      <c r="O19" s="164" t="s">
        <v>135</v>
      </c>
      <c r="P19" s="164" t="s">
        <v>136</v>
      </c>
      <c r="Q19" s="133"/>
    </row>
    <row r="20" spans="1:17" x14ac:dyDescent="0.3">
      <c r="A20" s="57" t="s">
        <v>137</v>
      </c>
      <c r="B20" s="57" t="s">
        <v>138</v>
      </c>
      <c r="C20" s="57" t="s">
        <v>139</v>
      </c>
      <c r="D20" s="60" t="b">
        <v>0</v>
      </c>
      <c r="E20" s="60" t="b">
        <v>0</v>
      </c>
      <c r="F20" s="93"/>
      <c r="G20" s="93"/>
      <c r="H20" s="60" t="b">
        <v>0</v>
      </c>
      <c r="I20" s="93"/>
      <c r="J20" s="94"/>
      <c r="K20" s="94"/>
      <c r="L20" s="94"/>
      <c r="M20" s="94"/>
      <c r="N20" s="94"/>
      <c r="O20" s="94"/>
      <c r="P20" s="94"/>
      <c r="Q20" s="133"/>
    </row>
    <row r="21" spans="1:17" x14ac:dyDescent="0.3">
      <c r="A21" s="7" t="s">
        <v>140</v>
      </c>
      <c r="B21" s="7" t="s">
        <v>141</v>
      </c>
      <c r="C21" s="7" t="s">
        <v>142</v>
      </c>
      <c r="D21" s="60" t="b">
        <v>0</v>
      </c>
      <c r="E21" s="60" t="b">
        <v>0</v>
      </c>
      <c r="F21" s="93"/>
      <c r="G21" s="93"/>
      <c r="H21" s="60" t="b">
        <v>0</v>
      </c>
      <c r="I21" s="95"/>
      <c r="J21" s="96"/>
      <c r="K21" s="96"/>
      <c r="L21" s="96"/>
      <c r="M21" s="96"/>
      <c r="N21" s="96"/>
      <c r="O21" s="96"/>
      <c r="P21" s="96"/>
      <c r="Q21" s="133"/>
    </row>
    <row r="22" spans="1:17" x14ac:dyDescent="0.3">
      <c r="A22" s="7" t="s">
        <v>143</v>
      </c>
      <c r="B22" s="7" t="s">
        <v>144</v>
      </c>
      <c r="C22" s="7" t="s">
        <v>145</v>
      </c>
      <c r="D22" s="60" t="b">
        <v>0</v>
      </c>
      <c r="E22" s="60" t="b">
        <v>0</v>
      </c>
      <c r="F22" s="93"/>
      <c r="G22" s="93"/>
      <c r="H22" s="60" t="b">
        <v>0</v>
      </c>
      <c r="I22" s="95"/>
      <c r="J22" s="96"/>
      <c r="K22" s="96"/>
      <c r="L22" s="96"/>
      <c r="M22" s="96"/>
      <c r="N22" s="96"/>
      <c r="O22" s="96"/>
      <c r="P22" s="96"/>
    </row>
    <row r="23" spans="1:17" x14ac:dyDescent="0.3">
      <c r="A23" s="7" t="s">
        <v>146</v>
      </c>
      <c r="B23" s="7" t="s">
        <v>147</v>
      </c>
      <c r="C23" s="7" t="s">
        <v>148</v>
      </c>
      <c r="D23" s="60" t="b">
        <v>0</v>
      </c>
      <c r="E23" s="60" t="b">
        <v>0</v>
      </c>
      <c r="F23" s="93"/>
      <c r="G23" s="93"/>
      <c r="H23" s="60" t="b">
        <v>0</v>
      </c>
      <c r="I23" s="95"/>
      <c r="J23" s="96"/>
      <c r="K23" s="96"/>
      <c r="L23" s="96"/>
      <c r="M23" s="96"/>
      <c r="N23" s="96"/>
      <c r="O23" s="96"/>
      <c r="P23" s="96"/>
    </row>
    <row r="24" spans="1:17" x14ac:dyDescent="0.3">
      <c r="A24" s="7" t="s">
        <v>146</v>
      </c>
      <c r="B24" s="7" t="s">
        <v>149</v>
      </c>
      <c r="C24" s="7" t="s">
        <v>150</v>
      </c>
      <c r="D24" s="60" t="b">
        <v>0</v>
      </c>
      <c r="E24" s="60" t="b">
        <v>0</v>
      </c>
      <c r="F24" s="93"/>
      <c r="G24" s="93"/>
      <c r="H24" s="60" t="b">
        <v>0</v>
      </c>
      <c r="I24" s="95"/>
      <c r="J24" s="96"/>
      <c r="K24" s="96"/>
      <c r="L24" s="96"/>
      <c r="M24" s="96"/>
      <c r="N24" s="96"/>
      <c r="O24" s="96"/>
      <c r="P24" s="96"/>
    </row>
    <row r="25" spans="1:17" x14ac:dyDescent="0.3">
      <c r="A25" s="7" t="s">
        <v>146</v>
      </c>
      <c r="B25" s="7" t="s">
        <v>151</v>
      </c>
      <c r="C25" s="7" t="s">
        <v>152</v>
      </c>
      <c r="D25" s="60" t="b">
        <v>0</v>
      </c>
      <c r="E25" s="60" t="b">
        <v>0</v>
      </c>
      <c r="F25" s="93"/>
      <c r="G25" s="93"/>
      <c r="H25" s="60" t="b">
        <v>0</v>
      </c>
      <c r="I25" s="95"/>
      <c r="J25" s="96"/>
      <c r="K25" s="96"/>
      <c r="L25" s="96"/>
      <c r="M25" s="96"/>
      <c r="N25" s="96"/>
      <c r="O25" s="96"/>
      <c r="P25" s="96"/>
    </row>
    <row r="26" spans="1:17" x14ac:dyDescent="0.3">
      <c r="A26" s="7" t="s">
        <v>153</v>
      </c>
      <c r="B26" s="7" t="s">
        <v>154</v>
      </c>
      <c r="C26" s="7" t="s">
        <v>155</v>
      </c>
      <c r="D26" s="60" t="b">
        <v>0</v>
      </c>
      <c r="E26" s="60" t="b">
        <v>0</v>
      </c>
      <c r="F26" s="93"/>
      <c r="G26" s="93"/>
      <c r="H26" s="60" t="b">
        <v>0</v>
      </c>
      <c r="I26" s="95"/>
      <c r="J26" s="96"/>
      <c r="K26" s="96"/>
      <c r="L26" s="96"/>
      <c r="M26" s="96"/>
      <c r="N26" s="96"/>
      <c r="O26" s="96"/>
      <c r="P26" s="96"/>
    </row>
    <row r="27" spans="1:17" x14ac:dyDescent="0.3">
      <c r="A27" s="7" t="s">
        <v>153</v>
      </c>
      <c r="B27" s="7" t="s">
        <v>156</v>
      </c>
      <c r="C27" s="7" t="s">
        <v>157</v>
      </c>
      <c r="D27" s="60" t="b">
        <v>0</v>
      </c>
      <c r="E27" s="60" t="b">
        <v>0</v>
      </c>
      <c r="F27" s="93"/>
      <c r="G27" s="93"/>
      <c r="H27" s="60" t="b">
        <v>0</v>
      </c>
      <c r="I27" s="95"/>
      <c r="J27" s="96"/>
      <c r="K27" s="96"/>
      <c r="L27" s="96"/>
      <c r="M27" s="96"/>
      <c r="N27" s="96"/>
      <c r="O27" s="96"/>
      <c r="P27" s="96"/>
    </row>
    <row r="28" spans="1:17" x14ac:dyDescent="0.3">
      <c r="A28" s="7" t="s">
        <v>153</v>
      </c>
      <c r="B28" s="7" t="s">
        <v>158</v>
      </c>
      <c r="C28" s="7" t="s">
        <v>159</v>
      </c>
      <c r="D28" s="60" t="b">
        <v>0</v>
      </c>
      <c r="E28" s="60" t="b">
        <v>0</v>
      </c>
      <c r="F28" s="93"/>
      <c r="G28" s="93"/>
      <c r="H28" s="60" t="b">
        <v>0</v>
      </c>
      <c r="I28" s="95"/>
      <c r="J28" s="96"/>
      <c r="K28" s="96"/>
      <c r="L28" s="96"/>
      <c r="M28" s="96"/>
      <c r="N28" s="96"/>
      <c r="O28" s="96"/>
      <c r="P28" s="96"/>
    </row>
    <row r="29" spans="1:17" x14ac:dyDescent="0.3">
      <c r="A29" s="7" t="s">
        <v>160</v>
      </c>
      <c r="B29" s="7" t="s">
        <v>161</v>
      </c>
      <c r="C29" s="7" t="s">
        <v>162</v>
      </c>
      <c r="D29" s="60" t="b">
        <v>0</v>
      </c>
      <c r="E29" s="60" t="b">
        <v>0</v>
      </c>
      <c r="F29" s="93"/>
      <c r="G29" s="93"/>
      <c r="H29" s="60" t="b">
        <v>0</v>
      </c>
      <c r="I29" s="95"/>
      <c r="J29" s="96"/>
      <c r="K29" s="96"/>
      <c r="L29" s="96"/>
      <c r="M29" s="96"/>
      <c r="N29" s="96"/>
      <c r="O29" s="96"/>
      <c r="P29" s="96"/>
    </row>
    <row r="30" spans="1:17" x14ac:dyDescent="0.3">
      <c r="A30" s="7" t="s">
        <v>160</v>
      </c>
      <c r="B30" s="7" t="s">
        <v>163</v>
      </c>
      <c r="C30" s="7" t="s">
        <v>164</v>
      </c>
      <c r="D30" s="60" t="b">
        <v>0</v>
      </c>
      <c r="E30" s="60" t="b">
        <v>0</v>
      </c>
      <c r="F30" s="93"/>
      <c r="G30" s="93"/>
      <c r="H30" s="60" t="b">
        <v>0</v>
      </c>
      <c r="I30" s="95"/>
      <c r="J30" s="96"/>
      <c r="K30" s="96"/>
      <c r="L30" s="96"/>
      <c r="M30" s="96"/>
      <c r="N30" s="96"/>
      <c r="O30" s="96"/>
      <c r="P30" s="96"/>
    </row>
    <row r="31" spans="1:17" x14ac:dyDescent="0.3">
      <c r="A31" s="7" t="s">
        <v>160</v>
      </c>
      <c r="B31" s="7" t="s">
        <v>165</v>
      </c>
      <c r="C31" s="7" t="s">
        <v>166</v>
      </c>
      <c r="D31" s="60" t="b">
        <v>0</v>
      </c>
      <c r="E31" s="60" t="b">
        <v>0</v>
      </c>
      <c r="F31" s="93"/>
      <c r="G31" s="93"/>
      <c r="H31" s="60" t="b">
        <v>0</v>
      </c>
      <c r="I31" s="95"/>
      <c r="J31" s="96"/>
      <c r="K31" s="96"/>
      <c r="L31" s="96"/>
      <c r="M31" s="96"/>
      <c r="N31" s="96"/>
      <c r="O31" s="96"/>
      <c r="P31" s="96"/>
    </row>
    <row r="32" spans="1:17" x14ac:dyDescent="0.3">
      <c r="A32" s="7" t="s">
        <v>167</v>
      </c>
      <c r="B32" s="7" t="s">
        <v>168</v>
      </c>
      <c r="C32" s="7" t="s">
        <v>169</v>
      </c>
      <c r="D32" s="60" t="b">
        <v>0</v>
      </c>
      <c r="E32" s="60" t="b">
        <v>0</v>
      </c>
      <c r="F32" s="93"/>
      <c r="G32" s="93"/>
      <c r="H32" s="60" t="b">
        <v>0</v>
      </c>
      <c r="I32" s="95"/>
      <c r="J32" s="96"/>
      <c r="K32" s="96"/>
      <c r="L32" s="96"/>
      <c r="M32" s="96"/>
      <c r="N32" s="96"/>
      <c r="O32" s="96"/>
      <c r="P32" s="96"/>
    </row>
    <row r="33" spans="1:16" x14ac:dyDescent="0.3">
      <c r="A33" s="7" t="s">
        <v>170</v>
      </c>
      <c r="B33" s="7" t="s">
        <v>171</v>
      </c>
      <c r="C33" s="7" t="s">
        <v>172</v>
      </c>
      <c r="D33" s="60" t="b">
        <v>0</v>
      </c>
      <c r="E33" s="60" t="b">
        <v>0</v>
      </c>
      <c r="F33" s="93"/>
      <c r="G33" s="93"/>
      <c r="H33" s="60" t="b">
        <v>0</v>
      </c>
      <c r="I33" s="95"/>
      <c r="J33" s="96"/>
      <c r="K33" s="96"/>
      <c r="L33" s="96"/>
      <c r="M33" s="96"/>
      <c r="N33" s="96"/>
      <c r="O33" s="96"/>
      <c r="P33" s="96"/>
    </row>
    <row r="34" spans="1:16" x14ac:dyDescent="0.3">
      <c r="A34" s="7" t="s">
        <v>173</v>
      </c>
      <c r="B34" s="7" t="s">
        <v>174</v>
      </c>
      <c r="C34" s="7" t="s">
        <v>175</v>
      </c>
      <c r="D34" s="60" t="b">
        <v>0</v>
      </c>
      <c r="E34" s="60" t="b">
        <v>0</v>
      </c>
      <c r="F34" s="93"/>
      <c r="G34" s="93"/>
      <c r="H34" s="60" t="b">
        <v>0</v>
      </c>
      <c r="I34" s="95"/>
      <c r="J34" s="96"/>
      <c r="K34" s="96"/>
      <c r="L34" s="96"/>
      <c r="M34" s="96"/>
      <c r="N34" s="96"/>
      <c r="O34" s="96"/>
      <c r="P34" s="96"/>
    </row>
    <row r="35" spans="1:16" x14ac:dyDescent="0.3">
      <c r="A35" s="7" t="s">
        <v>176</v>
      </c>
      <c r="B35" s="7" t="s">
        <v>177</v>
      </c>
      <c r="C35" s="7" t="s">
        <v>178</v>
      </c>
      <c r="D35" s="60" t="b">
        <v>0</v>
      </c>
      <c r="E35" s="60" t="b">
        <v>0</v>
      </c>
      <c r="F35" s="93"/>
      <c r="G35" s="93"/>
      <c r="H35" s="60" t="b">
        <v>0</v>
      </c>
      <c r="I35" s="95"/>
      <c r="J35" s="96"/>
      <c r="K35" s="96"/>
      <c r="L35" s="96"/>
      <c r="M35" s="96"/>
      <c r="N35" s="96"/>
      <c r="O35" s="96"/>
      <c r="P35" s="96"/>
    </row>
    <row r="36" spans="1:16" x14ac:dyDescent="0.3">
      <c r="A36" s="7" t="s">
        <v>179</v>
      </c>
      <c r="B36" s="7" t="s">
        <v>180</v>
      </c>
      <c r="C36" s="7" t="s">
        <v>181</v>
      </c>
      <c r="D36" s="60" t="b">
        <v>0</v>
      </c>
      <c r="E36" s="60" t="b">
        <v>0</v>
      </c>
      <c r="F36" s="93"/>
      <c r="G36" s="93"/>
      <c r="H36" s="60" t="b">
        <v>0</v>
      </c>
      <c r="I36" s="95"/>
      <c r="J36" s="96"/>
      <c r="K36" s="96"/>
      <c r="L36" s="96"/>
      <c r="M36" s="96"/>
      <c r="N36" s="96"/>
      <c r="O36" s="96"/>
      <c r="P36" s="96"/>
    </row>
    <row r="37" spans="1:16" x14ac:dyDescent="0.3">
      <c r="A37" s="7" t="s">
        <v>182</v>
      </c>
      <c r="B37" s="7" t="s">
        <v>183</v>
      </c>
      <c r="C37" s="7" t="s">
        <v>184</v>
      </c>
      <c r="D37" s="60" t="b">
        <v>0</v>
      </c>
      <c r="E37" s="60" t="b">
        <v>0</v>
      </c>
      <c r="F37" s="93"/>
      <c r="G37" s="93"/>
      <c r="H37" s="60" t="b">
        <v>0</v>
      </c>
      <c r="I37" s="95"/>
      <c r="J37" s="96"/>
      <c r="K37" s="96"/>
      <c r="L37" s="96"/>
      <c r="M37" s="96"/>
      <c r="N37" s="96"/>
      <c r="O37" s="96"/>
      <c r="P37" s="96"/>
    </row>
    <row r="38" spans="1:16" x14ac:dyDescent="0.3">
      <c r="A38" s="7" t="s">
        <v>185</v>
      </c>
      <c r="B38" s="7" t="s">
        <v>186</v>
      </c>
      <c r="C38" s="7" t="s">
        <v>187</v>
      </c>
      <c r="D38" s="60" t="b">
        <v>0</v>
      </c>
      <c r="E38" s="60" t="b">
        <v>0</v>
      </c>
      <c r="F38" s="93"/>
      <c r="G38" s="93"/>
      <c r="H38" s="60" t="b">
        <v>0</v>
      </c>
      <c r="I38" s="95"/>
      <c r="J38" s="96"/>
      <c r="K38" s="96"/>
      <c r="L38" s="96"/>
      <c r="M38" s="96"/>
      <c r="N38" s="96"/>
      <c r="O38" s="96"/>
      <c r="P38" s="96"/>
    </row>
    <row r="39" spans="1:16" x14ac:dyDescent="0.3">
      <c r="A39" s="7" t="s">
        <v>188</v>
      </c>
      <c r="B39" s="7" t="s">
        <v>189</v>
      </c>
      <c r="C39" s="7" t="s">
        <v>190</v>
      </c>
      <c r="D39" s="60" t="b">
        <v>0</v>
      </c>
      <c r="E39" s="60" t="b">
        <v>0</v>
      </c>
      <c r="F39" s="93"/>
      <c r="G39" s="93"/>
      <c r="H39" s="60" t="b">
        <v>0</v>
      </c>
      <c r="I39" s="95"/>
      <c r="J39" s="96"/>
      <c r="K39" s="96"/>
      <c r="L39" s="96"/>
      <c r="M39" s="96"/>
      <c r="N39" s="96"/>
      <c r="O39" s="96"/>
      <c r="P39" s="96"/>
    </row>
    <row r="40" spans="1:16" x14ac:dyDescent="0.3">
      <c r="A40" s="7" t="s">
        <v>191</v>
      </c>
      <c r="B40" s="7" t="s">
        <v>192</v>
      </c>
      <c r="C40" s="7" t="s">
        <v>193</v>
      </c>
      <c r="D40" s="60" t="b">
        <v>0</v>
      </c>
      <c r="E40" s="60" t="b">
        <v>0</v>
      </c>
      <c r="F40" s="93"/>
      <c r="G40" s="93"/>
      <c r="H40" s="60" t="b">
        <v>0</v>
      </c>
      <c r="I40" s="95"/>
      <c r="J40" s="96"/>
      <c r="K40" s="96"/>
      <c r="L40" s="96"/>
      <c r="M40" s="96"/>
      <c r="N40" s="96"/>
      <c r="O40" s="96"/>
      <c r="P40" s="96"/>
    </row>
    <row r="41" spans="1:16" x14ac:dyDescent="0.3">
      <c r="A41" s="7" t="s">
        <v>194</v>
      </c>
      <c r="B41" s="7" t="s">
        <v>195</v>
      </c>
      <c r="C41" s="7" t="s">
        <v>196</v>
      </c>
      <c r="D41" s="60" t="b">
        <v>0</v>
      </c>
      <c r="E41" s="60" t="b">
        <v>0</v>
      </c>
      <c r="F41" s="93"/>
      <c r="G41" s="93"/>
      <c r="H41" s="60" t="b">
        <v>0</v>
      </c>
      <c r="I41" s="95"/>
      <c r="J41" s="96"/>
      <c r="K41" s="96"/>
      <c r="L41" s="96"/>
      <c r="M41" s="96"/>
      <c r="N41" s="96"/>
      <c r="O41" s="96"/>
      <c r="P41" s="96"/>
    </row>
    <row r="42" spans="1:16" x14ac:dyDescent="0.3">
      <c r="A42" s="7" t="s">
        <v>197</v>
      </c>
      <c r="B42" s="7" t="s">
        <v>198</v>
      </c>
      <c r="C42" s="7" t="s">
        <v>199</v>
      </c>
      <c r="D42" s="60" t="b">
        <v>0</v>
      </c>
      <c r="E42" s="60" t="b">
        <v>0</v>
      </c>
      <c r="F42" s="93"/>
      <c r="G42" s="93"/>
      <c r="H42" s="60" t="b">
        <v>0</v>
      </c>
      <c r="I42" s="95"/>
      <c r="J42" s="96"/>
      <c r="K42" s="96"/>
      <c r="L42" s="96"/>
      <c r="M42" s="96"/>
      <c r="N42" s="96"/>
      <c r="O42" s="96"/>
      <c r="P42" s="96"/>
    </row>
    <row r="43" spans="1:16" x14ac:dyDescent="0.3">
      <c r="A43" s="7" t="s">
        <v>200</v>
      </c>
      <c r="B43" s="7" t="s">
        <v>201</v>
      </c>
      <c r="C43" s="7" t="s">
        <v>202</v>
      </c>
      <c r="D43" s="60" t="b">
        <v>0</v>
      </c>
      <c r="E43" s="60" t="b">
        <v>0</v>
      </c>
      <c r="F43" s="93"/>
      <c r="G43" s="93"/>
      <c r="H43" s="60" t="b">
        <v>0</v>
      </c>
      <c r="I43" s="95"/>
      <c r="J43" s="96"/>
      <c r="K43" s="96"/>
      <c r="L43" s="96"/>
      <c r="M43" s="96"/>
      <c r="N43" s="96"/>
      <c r="O43" s="96"/>
      <c r="P43" s="96"/>
    </row>
    <row r="44" spans="1:16" x14ac:dyDescent="0.3">
      <c r="A44" s="7" t="s">
        <v>203</v>
      </c>
      <c r="B44" s="7" t="s">
        <v>204</v>
      </c>
      <c r="C44" s="7" t="s">
        <v>205</v>
      </c>
      <c r="D44" s="60" t="b">
        <v>0</v>
      </c>
      <c r="E44" s="60" t="b">
        <v>0</v>
      </c>
      <c r="F44" s="93"/>
      <c r="G44" s="93"/>
      <c r="H44" s="60" t="b">
        <v>0</v>
      </c>
      <c r="I44" s="95"/>
      <c r="J44" s="96"/>
      <c r="K44" s="96"/>
      <c r="L44" s="96"/>
      <c r="M44" s="96"/>
      <c r="N44" s="96"/>
      <c r="O44" s="96"/>
      <c r="P44" s="96"/>
    </row>
    <row r="45" spans="1:16" x14ac:dyDescent="0.3">
      <c r="A45" s="7" t="s">
        <v>206</v>
      </c>
      <c r="B45" s="7" t="s">
        <v>207</v>
      </c>
      <c r="C45" s="7" t="s">
        <v>208</v>
      </c>
      <c r="D45" s="60" t="b">
        <v>0</v>
      </c>
      <c r="E45" s="60" t="b">
        <v>0</v>
      </c>
      <c r="F45" s="93"/>
      <c r="G45" s="93"/>
      <c r="H45" s="60" t="b">
        <v>0</v>
      </c>
      <c r="I45" s="95"/>
      <c r="J45" s="96"/>
      <c r="K45" s="96"/>
      <c r="L45" s="96"/>
      <c r="M45" s="96"/>
      <c r="N45" s="96"/>
      <c r="O45" s="96"/>
      <c r="P45" s="96"/>
    </row>
    <row r="46" spans="1:16" x14ac:dyDescent="0.3">
      <c r="A46" s="7" t="s">
        <v>209</v>
      </c>
      <c r="B46" s="7" t="s">
        <v>210</v>
      </c>
      <c r="C46" s="7" t="s">
        <v>211</v>
      </c>
      <c r="D46" s="60" t="b">
        <v>0</v>
      </c>
      <c r="E46" s="60" t="b">
        <v>0</v>
      </c>
      <c r="F46" s="93"/>
      <c r="G46" s="93"/>
      <c r="H46" s="60" t="b">
        <v>0</v>
      </c>
      <c r="I46" s="95"/>
      <c r="J46" s="96"/>
      <c r="K46" s="96"/>
      <c r="L46" s="96"/>
      <c r="M46" s="96"/>
      <c r="N46" s="96"/>
      <c r="O46" s="96"/>
      <c r="P46" s="96"/>
    </row>
    <row r="47" spans="1:16" x14ac:dyDescent="0.3">
      <c r="A47" s="7" t="s">
        <v>212</v>
      </c>
      <c r="B47" s="7" t="s">
        <v>213</v>
      </c>
      <c r="C47" s="7" t="s">
        <v>214</v>
      </c>
      <c r="D47" s="60" t="b">
        <v>0</v>
      </c>
      <c r="E47" s="60" t="b">
        <v>0</v>
      </c>
      <c r="F47" s="93"/>
      <c r="G47" s="93"/>
      <c r="H47" s="60" t="b">
        <v>0</v>
      </c>
      <c r="I47" s="177"/>
      <c r="J47" s="96"/>
      <c r="K47" s="96"/>
      <c r="L47" s="96"/>
      <c r="M47" s="96"/>
      <c r="N47" s="96"/>
      <c r="O47" s="96"/>
      <c r="P47" s="96"/>
    </row>
    <row r="48" spans="1:16" x14ac:dyDescent="0.3">
      <c r="A48" s="7" t="s">
        <v>215</v>
      </c>
      <c r="B48" s="7" t="s">
        <v>216</v>
      </c>
      <c r="C48" s="7" t="s">
        <v>217</v>
      </c>
      <c r="D48" s="60" t="b">
        <v>0</v>
      </c>
      <c r="E48" s="60" t="b">
        <v>0</v>
      </c>
      <c r="F48" s="93"/>
      <c r="G48" s="93"/>
      <c r="H48" s="60" t="b">
        <v>0</v>
      </c>
      <c r="I48" s="177"/>
      <c r="J48" s="96"/>
      <c r="K48" s="96"/>
      <c r="L48" s="96"/>
      <c r="M48" s="96"/>
      <c r="N48" s="96"/>
      <c r="O48" s="96"/>
      <c r="P48" s="96"/>
    </row>
    <row r="49" spans="1:16" x14ac:dyDescent="0.3">
      <c r="A49" s="9" t="s">
        <v>218</v>
      </c>
      <c r="B49" s="9" t="s">
        <v>219</v>
      </c>
      <c r="C49" s="9" t="s">
        <v>220</v>
      </c>
      <c r="D49" s="60" t="b">
        <v>0</v>
      </c>
      <c r="E49" s="60" t="b">
        <v>0</v>
      </c>
      <c r="F49" s="93"/>
      <c r="G49" s="93"/>
      <c r="H49" s="60" t="b">
        <v>0</v>
      </c>
      <c r="I49" s="177"/>
      <c r="J49" s="96"/>
      <c r="K49" s="96"/>
      <c r="L49" s="96"/>
      <c r="M49" s="96"/>
      <c r="N49" s="96"/>
      <c r="O49" s="96"/>
      <c r="P49" s="96"/>
    </row>
    <row r="50" spans="1:16" x14ac:dyDescent="0.3">
      <c r="A50" s="7" t="s">
        <v>221</v>
      </c>
      <c r="B50" s="7" t="s">
        <v>222</v>
      </c>
      <c r="C50" s="7" t="s">
        <v>223</v>
      </c>
      <c r="D50" s="60" t="b">
        <v>0</v>
      </c>
      <c r="E50" s="60" t="b">
        <v>0</v>
      </c>
      <c r="F50" s="93"/>
      <c r="G50" s="93"/>
      <c r="H50" s="60" t="b">
        <v>0</v>
      </c>
      <c r="I50" s="177"/>
      <c r="J50" s="96"/>
      <c r="K50" s="96"/>
      <c r="L50" s="96"/>
      <c r="M50" s="96"/>
      <c r="N50" s="96"/>
      <c r="O50" s="96"/>
      <c r="P50" s="96"/>
    </row>
    <row r="51" spans="1:16" x14ac:dyDescent="0.3">
      <c r="A51" s="7" t="s">
        <v>224</v>
      </c>
      <c r="B51" s="7" t="s">
        <v>225</v>
      </c>
      <c r="C51" s="7" t="s">
        <v>226</v>
      </c>
      <c r="D51" s="60" t="b">
        <v>0</v>
      </c>
      <c r="E51" s="60" t="b">
        <v>0</v>
      </c>
      <c r="F51" s="93"/>
      <c r="G51" s="93"/>
      <c r="H51" s="60" t="b">
        <v>0</v>
      </c>
      <c r="I51" s="177"/>
      <c r="J51" s="96"/>
      <c r="K51" s="96"/>
      <c r="L51" s="96"/>
      <c r="M51" s="96"/>
      <c r="N51" s="96"/>
      <c r="O51" s="96"/>
      <c r="P51" s="96"/>
    </row>
    <row r="52" spans="1:16" x14ac:dyDescent="0.3">
      <c r="A52" s="7" t="s">
        <v>227</v>
      </c>
      <c r="B52" s="7" t="s">
        <v>228</v>
      </c>
      <c r="C52" s="7" t="s">
        <v>229</v>
      </c>
      <c r="D52" s="60" t="b">
        <v>0</v>
      </c>
      <c r="E52" s="60" t="b">
        <v>0</v>
      </c>
      <c r="F52" s="93"/>
      <c r="G52" s="93"/>
      <c r="H52" s="60" t="b">
        <v>0</v>
      </c>
      <c r="I52" s="177"/>
      <c r="J52" s="96"/>
      <c r="K52" s="96"/>
      <c r="L52" s="96"/>
      <c r="M52" s="96"/>
      <c r="N52" s="96"/>
      <c r="O52" s="96"/>
      <c r="P52" s="96"/>
    </row>
    <row r="53" spans="1:16" x14ac:dyDescent="0.3">
      <c r="A53" s="7" t="s">
        <v>230</v>
      </c>
      <c r="B53" s="7" t="s">
        <v>231</v>
      </c>
      <c r="C53" s="7" t="s">
        <v>232</v>
      </c>
      <c r="D53" s="60" t="b">
        <v>0</v>
      </c>
      <c r="E53" s="60" t="b">
        <v>0</v>
      </c>
      <c r="F53" s="93"/>
      <c r="G53" s="93"/>
      <c r="H53" s="60" t="b">
        <v>0</v>
      </c>
      <c r="I53" s="177"/>
      <c r="J53" s="96"/>
      <c r="K53" s="96"/>
      <c r="L53" s="96"/>
      <c r="M53" s="96"/>
      <c r="N53" s="96"/>
      <c r="O53" s="96"/>
      <c r="P53" s="96"/>
    </row>
    <row r="54" spans="1:16" x14ac:dyDescent="0.3">
      <c r="A54" s="7" t="s">
        <v>233</v>
      </c>
      <c r="B54" s="7" t="s">
        <v>234</v>
      </c>
      <c r="C54" s="7" t="s">
        <v>235</v>
      </c>
      <c r="D54" s="60" t="b">
        <v>0</v>
      </c>
      <c r="E54" s="60" t="b">
        <v>0</v>
      </c>
      <c r="F54" s="93"/>
      <c r="G54" s="93"/>
      <c r="H54" s="60" t="b">
        <v>0</v>
      </c>
      <c r="I54" s="96"/>
      <c r="J54" s="96"/>
      <c r="K54" s="96"/>
      <c r="L54" s="96"/>
      <c r="M54" s="96"/>
      <c r="N54" s="96"/>
      <c r="O54" s="96"/>
      <c r="P54" s="96"/>
    </row>
    <row r="55" spans="1:16" x14ac:dyDescent="0.3">
      <c r="A55" s="7" t="s">
        <v>236</v>
      </c>
      <c r="B55" s="7" t="s">
        <v>237</v>
      </c>
      <c r="C55" s="7" t="s">
        <v>238</v>
      </c>
      <c r="D55" s="60" t="b">
        <v>0</v>
      </c>
      <c r="E55" s="60" t="b">
        <v>0</v>
      </c>
      <c r="F55" s="93"/>
      <c r="G55" s="93"/>
      <c r="H55" s="60" t="b">
        <v>0</v>
      </c>
      <c r="I55" s="96"/>
      <c r="J55" s="96"/>
      <c r="K55" s="96"/>
      <c r="L55" s="96"/>
      <c r="M55" s="96"/>
      <c r="N55" s="96"/>
      <c r="O55" s="96"/>
      <c r="P55" s="96"/>
    </row>
    <row r="56" spans="1:16" x14ac:dyDescent="0.3">
      <c r="A56" s="7" t="s">
        <v>137</v>
      </c>
      <c r="B56" s="7" t="s">
        <v>239</v>
      </c>
      <c r="C56" s="7" t="s">
        <v>240</v>
      </c>
      <c r="D56" s="60" t="b">
        <v>0</v>
      </c>
      <c r="E56" s="60" t="b">
        <v>0</v>
      </c>
      <c r="F56" s="93"/>
      <c r="G56" s="93"/>
      <c r="H56" s="60" t="b">
        <v>0</v>
      </c>
      <c r="I56" s="96"/>
      <c r="J56" s="96"/>
      <c r="K56" s="96"/>
      <c r="L56" s="96"/>
      <c r="M56" s="96"/>
      <c r="N56" s="96"/>
      <c r="O56" s="96"/>
      <c r="P56" s="96"/>
    </row>
    <row r="57" spans="1:16" x14ac:dyDescent="0.3">
      <c r="A57" s="7" t="s">
        <v>241</v>
      </c>
      <c r="B57" s="7" t="s">
        <v>242</v>
      </c>
      <c r="C57" s="7" t="s">
        <v>243</v>
      </c>
      <c r="D57" s="60" t="b">
        <v>0</v>
      </c>
      <c r="E57" s="60" t="b">
        <v>0</v>
      </c>
      <c r="F57" s="93"/>
      <c r="G57" s="93"/>
      <c r="H57" s="60" t="b">
        <v>0</v>
      </c>
      <c r="I57" s="96"/>
      <c r="J57" s="96"/>
      <c r="K57" s="96"/>
      <c r="L57" s="96"/>
      <c r="M57" s="96"/>
      <c r="N57" s="96"/>
      <c r="O57" s="96"/>
      <c r="P57" s="96"/>
    </row>
    <row r="58" spans="1:16" x14ac:dyDescent="0.3">
      <c r="A58" s="7" t="s">
        <v>244</v>
      </c>
      <c r="B58" s="7" t="s">
        <v>245</v>
      </c>
      <c r="C58" s="7" t="s">
        <v>246</v>
      </c>
      <c r="D58" s="60" t="b">
        <v>0</v>
      </c>
      <c r="E58" s="60" t="b">
        <v>0</v>
      </c>
      <c r="F58" s="93"/>
      <c r="G58" s="93"/>
      <c r="H58" s="60" t="b">
        <v>0</v>
      </c>
      <c r="I58" s="96"/>
      <c r="J58" s="96"/>
      <c r="K58" s="96"/>
      <c r="L58" s="96"/>
      <c r="M58" s="96"/>
      <c r="N58" s="96"/>
      <c r="O58" s="96"/>
      <c r="P58" s="96"/>
    </row>
    <row r="59" spans="1:16" x14ac:dyDescent="0.3">
      <c r="A59" s="7" t="s">
        <v>247</v>
      </c>
      <c r="B59" s="7" t="s">
        <v>248</v>
      </c>
      <c r="C59" s="7" t="s">
        <v>249</v>
      </c>
      <c r="D59" s="60" t="b">
        <v>0</v>
      </c>
      <c r="E59" s="60" t="b">
        <v>0</v>
      </c>
      <c r="F59" s="93"/>
      <c r="G59" s="93"/>
      <c r="H59" s="60" t="b">
        <v>0</v>
      </c>
      <c r="I59" s="96"/>
      <c r="J59" s="96"/>
      <c r="K59" s="96"/>
      <c r="L59" s="96"/>
      <c r="M59" s="96"/>
      <c r="N59" s="96"/>
      <c r="O59" s="96"/>
      <c r="P59" s="96"/>
    </row>
    <row r="60" spans="1:16" x14ac:dyDescent="0.3">
      <c r="A60" s="7" t="s">
        <v>250</v>
      </c>
      <c r="B60" s="7" t="s">
        <v>251</v>
      </c>
      <c r="C60" s="7" t="s">
        <v>252</v>
      </c>
      <c r="D60" s="60" t="b">
        <v>0</v>
      </c>
      <c r="E60" s="60" t="b">
        <v>0</v>
      </c>
      <c r="F60" s="93"/>
      <c r="G60" s="93"/>
      <c r="H60" s="60" t="b">
        <v>0</v>
      </c>
      <c r="I60" s="96"/>
      <c r="J60" s="96"/>
      <c r="K60" s="96"/>
      <c r="L60" s="96"/>
      <c r="M60" s="96"/>
      <c r="N60" s="96"/>
      <c r="O60" s="96"/>
      <c r="P60" s="96"/>
    </row>
    <row r="61" spans="1:16" x14ac:dyDescent="0.3">
      <c r="A61" s="7" t="s">
        <v>253</v>
      </c>
      <c r="B61" s="7" t="s">
        <v>254</v>
      </c>
      <c r="C61" s="7" t="s">
        <v>255</v>
      </c>
      <c r="D61" s="60" t="b">
        <v>0</v>
      </c>
      <c r="E61" s="60" t="b">
        <v>0</v>
      </c>
      <c r="F61" s="93"/>
      <c r="G61" s="93"/>
      <c r="H61" s="60" t="b">
        <v>0</v>
      </c>
      <c r="I61" s="96"/>
      <c r="J61" s="96"/>
      <c r="K61" s="96"/>
      <c r="L61" s="96"/>
      <c r="M61" s="96"/>
      <c r="N61" s="96"/>
      <c r="O61" s="96"/>
      <c r="P61" s="96"/>
    </row>
    <row r="62" spans="1:16" x14ac:dyDescent="0.3">
      <c r="A62" s="7" t="s">
        <v>256</v>
      </c>
      <c r="B62" s="7" t="s">
        <v>257</v>
      </c>
      <c r="C62" s="7" t="s">
        <v>258</v>
      </c>
      <c r="D62" s="60" t="b">
        <v>0</v>
      </c>
      <c r="E62" s="60" t="b">
        <v>0</v>
      </c>
      <c r="F62" s="93"/>
      <c r="G62" s="93"/>
      <c r="H62" s="60" t="b">
        <v>0</v>
      </c>
      <c r="I62" s="96"/>
      <c r="J62" s="96"/>
      <c r="K62" s="96"/>
      <c r="L62" s="96"/>
      <c r="M62" s="96"/>
      <c r="N62" s="96"/>
      <c r="O62" s="96"/>
      <c r="P62" s="96"/>
    </row>
    <row r="63" spans="1:16" x14ac:dyDescent="0.3">
      <c r="A63" s="7" t="s">
        <v>259</v>
      </c>
      <c r="B63" s="7" t="s">
        <v>260</v>
      </c>
      <c r="C63" s="7" t="s">
        <v>261</v>
      </c>
      <c r="D63" s="60" t="b">
        <v>0</v>
      </c>
      <c r="E63" s="60" t="b">
        <v>0</v>
      </c>
      <c r="F63" s="93"/>
      <c r="G63" s="93"/>
      <c r="H63" s="60" t="b">
        <v>0</v>
      </c>
      <c r="I63" s="96"/>
      <c r="J63" s="96"/>
      <c r="K63" s="96"/>
      <c r="L63" s="96"/>
      <c r="M63" s="96"/>
      <c r="N63" s="96"/>
      <c r="O63" s="96"/>
      <c r="P63" s="96"/>
    </row>
    <row r="64" spans="1:16" x14ac:dyDescent="0.3">
      <c r="A64" s="7" t="s">
        <v>262</v>
      </c>
      <c r="B64" s="7" t="s">
        <v>263</v>
      </c>
      <c r="C64" s="7" t="s">
        <v>264</v>
      </c>
      <c r="D64" s="60" t="b">
        <v>0</v>
      </c>
      <c r="E64" s="60" t="b">
        <v>0</v>
      </c>
      <c r="F64" s="93"/>
      <c r="G64" s="93"/>
      <c r="H64" s="60" t="b">
        <v>0</v>
      </c>
      <c r="I64" s="96"/>
      <c r="J64" s="96"/>
      <c r="K64" s="96"/>
      <c r="L64" s="96"/>
      <c r="M64" s="96"/>
      <c r="N64" s="96"/>
      <c r="O64" s="96"/>
      <c r="P64" s="96"/>
    </row>
    <row r="65" spans="1:16" x14ac:dyDescent="0.3">
      <c r="A65" s="7" t="s">
        <v>265</v>
      </c>
      <c r="B65" s="7" t="s">
        <v>266</v>
      </c>
      <c r="C65" s="162" t="s">
        <v>267</v>
      </c>
      <c r="D65" s="60" t="b">
        <v>0</v>
      </c>
      <c r="E65" s="60" t="b">
        <v>0</v>
      </c>
      <c r="F65" s="93"/>
      <c r="G65" s="93"/>
      <c r="H65" s="60" t="b">
        <v>0</v>
      </c>
      <c r="I65" s="96"/>
      <c r="J65" s="96"/>
      <c r="K65" s="96"/>
      <c r="L65" s="96"/>
      <c r="M65" s="96"/>
      <c r="N65" s="96"/>
      <c r="O65" s="96"/>
      <c r="P65" s="96"/>
    </row>
    <row r="66" spans="1:16" x14ac:dyDescent="0.3">
      <c r="A66" s="7" t="s">
        <v>268</v>
      </c>
      <c r="B66" s="7" t="s">
        <v>269</v>
      </c>
      <c r="C66" s="7" t="s">
        <v>270</v>
      </c>
      <c r="D66" s="60" t="b">
        <v>0</v>
      </c>
      <c r="E66" s="60" t="b">
        <v>0</v>
      </c>
      <c r="F66" s="93"/>
      <c r="G66" s="93"/>
      <c r="H66" s="60" t="b">
        <v>0</v>
      </c>
      <c r="I66" s="96"/>
      <c r="J66" s="96"/>
      <c r="K66" s="96"/>
      <c r="L66" s="96"/>
      <c r="M66" s="96"/>
      <c r="N66" s="96"/>
      <c r="O66" s="96"/>
      <c r="P66" s="96"/>
    </row>
    <row r="67" spans="1:16" x14ac:dyDescent="0.3">
      <c r="A67" s="7" t="s">
        <v>271</v>
      </c>
      <c r="B67" s="7" t="s">
        <v>272</v>
      </c>
      <c r="C67" s="7" t="s">
        <v>273</v>
      </c>
      <c r="D67" s="60" t="b">
        <v>0</v>
      </c>
      <c r="E67" s="60" t="b">
        <v>0</v>
      </c>
      <c r="F67" s="93"/>
      <c r="G67" s="93"/>
      <c r="H67" s="60" t="b">
        <v>0</v>
      </c>
      <c r="I67" s="96"/>
      <c r="J67" s="96"/>
      <c r="K67" s="96"/>
      <c r="L67" s="96"/>
      <c r="M67" s="96"/>
      <c r="N67" s="96"/>
      <c r="O67" s="96"/>
      <c r="P67" s="96"/>
    </row>
    <row r="68" spans="1:16" x14ac:dyDescent="0.3">
      <c r="A68" s="7" t="s">
        <v>185</v>
      </c>
      <c r="B68" s="7" t="s">
        <v>274</v>
      </c>
      <c r="C68" s="7" t="s">
        <v>275</v>
      </c>
      <c r="D68" s="60" t="b">
        <v>0</v>
      </c>
      <c r="E68" s="60" t="b">
        <v>0</v>
      </c>
      <c r="F68" s="93"/>
      <c r="G68" s="93"/>
      <c r="H68" s="60" t="b">
        <v>0</v>
      </c>
      <c r="I68" s="96"/>
      <c r="J68" s="96"/>
      <c r="K68" s="96"/>
      <c r="L68" s="96"/>
      <c r="M68" s="96"/>
      <c r="N68" s="96"/>
      <c r="O68" s="96"/>
      <c r="P68" s="96"/>
    </row>
    <row r="69" spans="1:16" x14ac:dyDescent="0.3">
      <c r="A69" s="6"/>
      <c r="I69" s="4"/>
      <c r="J69" s="4"/>
    </row>
    <row r="70" spans="1:16" x14ac:dyDescent="0.3">
      <c r="A70" s="1" t="s">
        <v>276</v>
      </c>
    </row>
    <row r="71" spans="1:16" ht="28.8" x14ac:dyDescent="0.3">
      <c r="A71" s="58" t="s">
        <v>121</v>
      </c>
      <c r="B71" s="56" t="s">
        <v>277</v>
      </c>
      <c r="C71" s="56" t="s">
        <v>278</v>
      </c>
      <c r="D71" s="153" t="s">
        <v>279</v>
      </c>
    </row>
    <row r="72" spans="1:16" x14ac:dyDescent="0.3">
      <c r="A72" s="10" t="s">
        <v>146</v>
      </c>
      <c r="B72" s="7" t="s">
        <v>280</v>
      </c>
      <c r="C72" s="7" t="s">
        <v>281</v>
      </c>
      <c r="D72" s="59" t="b">
        <v>0</v>
      </c>
    </row>
    <row r="73" spans="1:16" x14ac:dyDescent="0.3">
      <c r="A73" s="10" t="s">
        <v>200</v>
      </c>
      <c r="B73" s="7" t="s">
        <v>282</v>
      </c>
      <c r="C73" s="7" t="s">
        <v>283</v>
      </c>
      <c r="D73" s="59" t="b">
        <v>0</v>
      </c>
    </row>
    <row r="74" spans="1:16" x14ac:dyDescent="0.3">
      <c r="A74" s="10" t="s">
        <v>284</v>
      </c>
      <c r="B74" s="7" t="s">
        <v>285</v>
      </c>
      <c r="C74" s="7" t="s">
        <v>286</v>
      </c>
      <c r="D74" s="59" t="b">
        <v>0</v>
      </c>
    </row>
    <row r="75" spans="1:16" x14ac:dyDescent="0.3">
      <c r="A75" s="10" t="s">
        <v>173</v>
      </c>
      <c r="B75" s="7" t="s">
        <v>287</v>
      </c>
      <c r="C75" s="7" t="s">
        <v>288</v>
      </c>
      <c r="D75" s="59" t="b">
        <v>0</v>
      </c>
    </row>
    <row r="76" spans="1:16" x14ac:dyDescent="0.3">
      <c r="A76" s="10" t="s">
        <v>289</v>
      </c>
      <c r="B76" s="7" t="s">
        <v>290</v>
      </c>
      <c r="C76" s="7" t="s">
        <v>291</v>
      </c>
      <c r="D76" s="59" t="b">
        <v>0</v>
      </c>
    </row>
    <row r="77" spans="1:16" x14ac:dyDescent="0.3">
      <c r="A77" s="10" t="s">
        <v>292</v>
      </c>
      <c r="B77" s="7" t="s">
        <v>293</v>
      </c>
      <c r="C77" s="7" t="s">
        <v>294</v>
      </c>
      <c r="D77" s="59" t="b">
        <v>0</v>
      </c>
    </row>
    <row r="78" spans="1:16" x14ac:dyDescent="0.3">
      <c r="A78" s="10" t="s">
        <v>209</v>
      </c>
      <c r="B78" s="7" t="s">
        <v>295</v>
      </c>
      <c r="C78" s="7" t="s">
        <v>296</v>
      </c>
      <c r="D78" s="59" t="b">
        <v>0</v>
      </c>
    </row>
    <row r="79" spans="1:16" x14ac:dyDescent="0.3">
      <c r="A79" s="10" t="s">
        <v>297</v>
      </c>
      <c r="B79" s="7" t="s">
        <v>298</v>
      </c>
      <c r="C79" s="7" t="s">
        <v>299</v>
      </c>
      <c r="D79" s="59" t="b">
        <v>0</v>
      </c>
    </row>
    <row r="80" spans="1:16" x14ac:dyDescent="0.3">
      <c r="A80" s="10" t="s">
        <v>170</v>
      </c>
      <c r="B80" s="7" t="s">
        <v>300</v>
      </c>
      <c r="C80" s="7" t="s">
        <v>301</v>
      </c>
      <c r="D80" s="59" t="b">
        <v>0</v>
      </c>
    </row>
    <row r="81" spans="1:4" ht="47.25" customHeight="1" x14ac:dyDescent="0.3">
      <c r="A81" s="10" t="s">
        <v>302</v>
      </c>
      <c r="B81" s="9" t="s">
        <v>303</v>
      </c>
      <c r="C81" s="11" t="s">
        <v>304</v>
      </c>
      <c r="D81" s="59" t="b">
        <v>0</v>
      </c>
    </row>
    <row r="82" spans="1:4" x14ac:dyDescent="0.3">
      <c r="A82" s="10" t="s">
        <v>305</v>
      </c>
      <c r="B82" s="7" t="s">
        <v>306</v>
      </c>
      <c r="C82" s="7" t="s">
        <v>307</v>
      </c>
      <c r="D82" s="59" t="b">
        <v>0</v>
      </c>
    </row>
    <row r="83" spans="1:4" x14ac:dyDescent="0.3">
      <c r="A83" s="10" t="s">
        <v>308</v>
      </c>
      <c r="B83" s="7" t="s">
        <v>309</v>
      </c>
      <c r="C83" s="7" t="s">
        <v>310</v>
      </c>
      <c r="D83" s="59" t="b">
        <v>0</v>
      </c>
    </row>
    <row r="84" spans="1:4" x14ac:dyDescent="0.3">
      <c r="A84" s="10" t="s">
        <v>182</v>
      </c>
      <c r="B84" s="7" t="s">
        <v>311</v>
      </c>
      <c r="C84" s="7" t="s">
        <v>312</v>
      </c>
      <c r="D84" s="59" t="b">
        <v>0</v>
      </c>
    </row>
    <row r="85" spans="1:4" x14ac:dyDescent="0.3">
      <c r="A85" s="10" t="s">
        <v>256</v>
      </c>
      <c r="B85" s="7" t="s">
        <v>313</v>
      </c>
      <c r="C85" s="7" t="s">
        <v>314</v>
      </c>
      <c r="D85" s="59" t="b">
        <v>0</v>
      </c>
    </row>
    <row r="86" spans="1:4" x14ac:dyDescent="0.3">
      <c r="A86" s="10" t="s">
        <v>185</v>
      </c>
      <c r="B86" s="7" t="s">
        <v>315</v>
      </c>
      <c r="C86" s="7" t="s">
        <v>316</v>
      </c>
      <c r="D86" s="59" t="b">
        <v>0</v>
      </c>
    </row>
    <row r="87" spans="1:4" x14ac:dyDescent="0.3">
      <c r="A87" s="10" t="s">
        <v>176</v>
      </c>
      <c r="B87" s="9" t="s">
        <v>317</v>
      </c>
      <c r="C87" s="9" t="s">
        <v>318</v>
      </c>
      <c r="D87" s="59" t="b">
        <v>0</v>
      </c>
    </row>
    <row r="88" spans="1:4" x14ac:dyDescent="0.3">
      <c r="A88" s="10" t="s">
        <v>319</v>
      </c>
      <c r="B88" s="7" t="s">
        <v>320</v>
      </c>
      <c r="C88" s="7" t="s">
        <v>321</v>
      </c>
      <c r="D88" s="59" t="b">
        <v>0</v>
      </c>
    </row>
    <row r="89" spans="1:4" x14ac:dyDescent="0.3">
      <c r="A89" s="10" t="s">
        <v>322</v>
      </c>
      <c r="B89" s="7" t="s">
        <v>323</v>
      </c>
      <c r="C89" s="7" t="s">
        <v>324</v>
      </c>
      <c r="D89" s="59" t="b">
        <v>0</v>
      </c>
    </row>
    <row r="90" spans="1:4" x14ac:dyDescent="0.3">
      <c r="A90" s="10" t="s">
        <v>325</v>
      </c>
      <c r="B90" s="7" t="s">
        <v>326</v>
      </c>
      <c r="C90" s="7" t="s">
        <v>327</v>
      </c>
      <c r="D90" s="59" t="b">
        <v>0</v>
      </c>
    </row>
    <row r="91" spans="1:4" x14ac:dyDescent="0.3">
      <c r="A91" s="10" t="s">
        <v>328</v>
      </c>
      <c r="B91" s="7" t="s">
        <v>329</v>
      </c>
      <c r="C91" s="7" t="s">
        <v>330</v>
      </c>
      <c r="D91" s="59" t="b">
        <v>0</v>
      </c>
    </row>
    <row r="92" spans="1:4" x14ac:dyDescent="0.3">
      <c r="A92" s="10" t="s">
        <v>153</v>
      </c>
      <c r="B92" s="7" t="s">
        <v>331</v>
      </c>
      <c r="C92" s="7" t="s">
        <v>332</v>
      </c>
      <c r="D92" s="59" t="b">
        <v>0</v>
      </c>
    </row>
    <row r="93" spans="1:4" x14ac:dyDescent="0.3">
      <c r="A93" s="8" t="s">
        <v>140</v>
      </c>
      <c r="B93" s="7" t="s">
        <v>333</v>
      </c>
      <c r="C93" s="7" t="s">
        <v>334</v>
      </c>
      <c r="D93" s="59" t="b">
        <v>0</v>
      </c>
    </row>
    <row r="96" spans="1:4" x14ac:dyDescent="0.3">
      <c r="A96" s="1" t="s">
        <v>335</v>
      </c>
    </row>
    <row r="97" spans="1:4" ht="28.8" x14ac:dyDescent="0.3">
      <c r="A97" s="58" t="s">
        <v>121</v>
      </c>
      <c r="B97" s="56" t="s">
        <v>277</v>
      </c>
      <c r="C97" s="56" t="s">
        <v>278</v>
      </c>
      <c r="D97" s="153" t="s">
        <v>279</v>
      </c>
    </row>
    <row r="98" spans="1:4" x14ac:dyDescent="0.3">
      <c r="A98" s="10">
        <v>1</v>
      </c>
      <c r="B98" s="7" t="s">
        <v>336</v>
      </c>
      <c r="C98" s="7" t="s">
        <v>337</v>
      </c>
      <c r="D98" s="59" t="b">
        <v>0</v>
      </c>
    </row>
    <row r="99" spans="1:4" x14ac:dyDescent="0.3">
      <c r="A99" s="10">
        <v>2</v>
      </c>
      <c r="B99" s="7" t="s">
        <v>338</v>
      </c>
      <c r="C99" s="7" t="s">
        <v>339</v>
      </c>
      <c r="D99" s="59" t="b">
        <v>0</v>
      </c>
    </row>
    <row r="100" spans="1:4" x14ac:dyDescent="0.3">
      <c r="A100" s="10">
        <v>8</v>
      </c>
      <c r="B100" s="7" t="s">
        <v>340</v>
      </c>
      <c r="C100" s="7" t="s">
        <v>341</v>
      </c>
      <c r="D100" s="59" t="b">
        <v>0</v>
      </c>
    </row>
    <row r="101" spans="1:4" x14ac:dyDescent="0.3">
      <c r="A101" s="10">
        <v>9</v>
      </c>
      <c r="B101" s="7" t="s">
        <v>342</v>
      </c>
      <c r="C101" s="7" t="s">
        <v>343</v>
      </c>
      <c r="D101" s="59" t="b">
        <v>0</v>
      </c>
    </row>
    <row r="102" spans="1:4" x14ac:dyDescent="0.3">
      <c r="A102" s="10">
        <v>7</v>
      </c>
      <c r="B102" s="7" t="s">
        <v>344</v>
      </c>
      <c r="C102" s="7" t="s">
        <v>345</v>
      </c>
      <c r="D102" s="59" t="b">
        <v>0</v>
      </c>
    </row>
    <row r="103" spans="1:4" x14ac:dyDescent="0.3">
      <c r="A103" s="10">
        <v>6</v>
      </c>
      <c r="B103" s="7" t="s">
        <v>346</v>
      </c>
      <c r="C103" s="7" t="s">
        <v>347</v>
      </c>
      <c r="D103" s="59" t="b">
        <v>0</v>
      </c>
    </row>
    <row r="104" spans="1:4" x14ac:dyDescent="0.3">
      <c r="A104" s="10">
        <v>5</v>
      </c>
      <c r="B104" s="7" t="s">
        <v>348</v>
      </c>
      <c r="C104" s="7" t="s">
        <v>349</v>
      </c>
      <c r="D104" s="59" t="b">
        <v>0</v>
      </c>
    </row>
    <row r="105" spans="1:4" x14ac:dyDescent="0.3">
      <c r="A105" s="10">
        <v>4</v>
      </c>
      <c r="B105" s="7" t="s">
        <v>350</v>
      </c>
      <c r="C105" s="7" t="s">
        <v>351</v>
      </c>
      <c r="D105" s="59" t="b">
        <v>0</v>
      </c>
    </row>
    <row r="106" spans="1:4" x14ac:dyDescent="0.3">
      <c r="A106" s="10">
        <v>0</v>
      </c>
      <c r="B106" s="7" t="s">
        <v>352</v>
      </c>
      <c r="C106" s="7" t="s">
        <v>353</v>
      </c>
      <c r="D106" s="59" t="b">
        <v>0</v>
      </c>
    </row>
    <row r="107" spans="1:4" x14ac:dyDescent="0.3">
      <c r="A107" s="10">
        <v>3</v>
      </c>
      <c r="B107" s="7" t="s">
        <v>354</v>
      </c>
      <c r="C107" s="7" t="s">
        <v>355</v>
      </c>
      <c r="D107" s="59" t="b">
        <v>0</v>
      </c>
    </row>
    <row r="108" spans="1:4" x14ac:dyDescent="0.3">
      <c r="A108" s="10" t="s">
        <v>289</v>
      </c>
      <c r="B108" s="7" t="s">
        <v>356</v>
      </c>
      <c r="C108" s="7" t="s">
        <v>357</v>
      </c>
      <c r="D108" s="59" t="b">
        <v>0</v>
      </c>
    </row>
    <row r="109" spans="1:4" x14ac:dyDescent="0.3">
      <c r="A109" s="10" t="s">
        <v>173</v>
      </c>
      <c r="B109" s="7" t="s">
        <v>358</v>
      </c>
      <c r="C109" s="7" t="s">
        <v>359</v>
      </c>
      <c r="D109" s="59" t="b">
        <v>0</v>
      </c>
    </row>
    <row r="110" spans="1:4" x14ac:dyDescent="0.3">
      <c r="A110" s="10" t="s">
        <v>209</v>
      </c>
      <c r="B110" s="7" t="s">
        <v>360</v>
      </c>
      <c r="C110" s="7" t="s">
        <v>361</v>
      </c>
      <c r="D110" s="59" t="b">
        <v>0</v>
      </c>
    </row>
    <row r="111" spans="1:4" x14ac:dyDescent="0.3">
      <c r="A111" s="10" t="s">
        <v>179</v>
      </c>
      <c r="B111" s="7" t="s">
        <v>362</v>
      </c>
      <c r="C111" s="7" t="s">
        <v>363</v>
      </c>
      <c r="D111" s="59" t="b">
        <v>0</v>
      </c>
    </row>
    <row r="112" spans="1:4" x14ac:dyDescent="0.3">
      <c r="A112" s="10" t="s">
        <v>206</v>
      </c>
      <c r="B112" s="7" t="s">
        <v>364</v>
      </c>
      <c r="C112" s="7" t="s">
        <v>365</v>
      </c>
      <c r="D112" s="59" t="b">
        <v>0</v>
      </c>
    </row>
    <row r="113" spans="1:4" x14ac:dyDescent="0.3">
      <c r="A113" s="10" t="s">
        <v>366</v>
      </c>
      <c r="B113" s="7" t="s">
        <v>367</v>
      </c>
      <c r="C113" s="7" t="s">
        <v>368</v>
      </c>
      <c r="D113" s="59" t="b">
        <v>0</v>
      </c>
    </row>
    <row r="114" spans="1:4" x14ac:dyDescent="0.3">
      <c r="A114" s="10" t="s">
        <v>200</v>
      </c>
      <c r="B114" s="7" t="s">
        <v>369</v>
      </c>
      <c r="C114" s="7" t="s">
        <v>370</v>
      </c>
      <c r="D114" s="59" t="b">
        <v>0</v>
      </c>
    </row>
    <row r="115" spans="1:4" x14ac:dyDescent="0.3">
      <c r="A115" s="10" t="s">
        <v>256</v>
      </c>
      <c r="B115" s="7" t="s">
        <v>371</v>
      </c>
      <c r="C115" s="7" t="s">
        <v>372</v>
      </c>
      <c r="D115" s="59" t="b">
        <v>0</v>
      </c>
    </row>
    <row r="116" spans="1:4" x14ac:dyDescent="0.3">
      <c r="A116" s="10" t="s">
        <v>250</v>
      </c>
      <c r="B116" s="7" t="s">
        <v>373</v>
      </c>
      <c r="C116" s="7" t="s">
        <v>251</v>
      </c>
      <c r="D116" s="59" t="b">
        <v>0</v>
      </c>
    </row>
    <row r="117" spans="1:4" x14ac:dyDescent="0.3">
      <c r="A117" s="10" t="s">
        <v>140</v>
      </c>
      <c r="B117" s="7" t="s">
        <v>374</v>
      </c>
      <c r="C117" s="7" t="s">
        <v>375</v>
      </c>
      <c r="D117" s="59" t="b">
        <v>0</v>
      </c>
    </row>
    <row r="118" spans="1:4" x14ac:dyDescent="0.3">
      <c r="A118" s="8" t="s">
        <v>233</v>
      </c>
      <c r="B118" s="7" t="s">
        <v>376</v>
      </c>
      <c r="C118" s="7" t="s">
        <v>377</v>
      </c>
      <c r="D118" s="59" t="b">
        <v>0</v>
      </c>
    </row>
    <row r="129" spans="1:1" x14ac:dyDescent="0.3">
      <c r="A129" s="6"/>
    </row>
    <row r="130" spans="1:1" x14ac:dyDescent="0.3">
      <c r="A130" s="6"/>
    </row>
    <row r="131" spans="1:1" x14ac:dyDescent="0.3">
      <c r="A131" s="6"/>
    </row>
  </sheetData>
  <mergeCells count="2">
    <mergeCell ref="I1:P8"/>
    <mergeCell ref="A18:P18"/>
  </mergeCells>
  <pageMargins left="0.25" right="0.25" top="0.75" bottom="0.75" header="0.3" footer="0.3"/>
  <pageSetup scale="41" orientation="landscape" r:id="rId1"/>
  <headerFooter>
    <oddFooter>&amp;LForm 2 - Manufacturing Capabilities&amp;RPage &amp;P of &amp;N</oddFooter>
  </headerFooter>
  <rowBreaks count="1" manualBreakCount="1">
    <brk id="6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FDE3-8717-4DA9-BA29-114300A0A741}">
  <sheetPr>
    <pageSetUpPr fitToPage="1"/>
  </sheetPr>
  <dimension ref="A1:P105"/>
  <sheetViews>
    <sheetView showGridLines="0" view="pageLayout" zoomScale="85" zoomScaleNormal="70" zoomScaleSheetLayoutView="100" zoomScalePageLayoutView="85" workbookViewId="0">
      <selection activeCell="J10" sqref="J10"/>
    </sheetView>
  </sheetViews>
  <sheetFormatPr defaultColWidth="9.21875" defaultRowHeight="13.8" x14ac:dyDescent="0.25"/>
  <cols>
    <col min="1" max="1" width="9.44140625" style="12" customWidth="1"/>
    <col min="2" max="2" width="9.44140625" style="13" customWidth="1"/>
    <col min="3" max="3" width="10.5546875" style="14" customWidth="1"/>
    <col min="4" max="6" width="10.5546875" style="12" customWidth="1"/>
    <col min="7" max="7" width="9.44140625" style="12" customWidth="1"/>
    <col min="8" max="8" width="10.21875" style="12" customWidth="1"/>
    <col min="9" max="9" width="9.44140625" style="15" customWidth="1"/>
    <col min="10" max="12" width="9.44140625" style="12" customWidth="1"/>
    <col min="13" max="16384" width="9.21875" style="12"/>
  </cols>
  <sheetData>
    <row r="1" spans="1:16" ht="15" customHeight="1" x14ac:dyDescent="0.25">
      <c r="A1" s="297"/>
      <c r="B1" s="297"/>
      <c r="C1" s="297"/>
      <c r="D1" s="297"/>
      <c r="E1" s="297"/>
      <c r="F1" s="297"/>
      <c r="G1" s="297"/>
      <c r="H1" s="297"/>
      <c r="I1" s="297"/>
      <c r="J1" s="296" t="s">
        <v>378</v>
      </c>
      <c r="K1" s="296"/>
      <c r="L1" s="296"/>
      <c r="M1" s="296"/>
      <c r="N1" s="296"/>
      <c r="O1" s="296"/>
      <c r="P1" s="296"/>
    </row>
    <row r="2" spans="1:16" ht="15" customHeight="1" x14ac:dyDescent="0.25">
      <c r="A2" s="297"/>
      <c r="B2" s="297"/>
      <c r="C2" s="297"/>
      <c r="D2" s="297"/>
      <c r="E2" s="297"/>
      <c r="F2" s="297"/>
      <c r="G2" s="297"/>
      <c r="H2" s="297"/>
      <c r="I2" s="297"/>
      <c r="J2" s="296"/>
      <c r="K2" s="296"/>
      <c r="L2" s="296"/>
      <c r="M2" s="296"/>
      <c r="N2" s="296"/>
      <c r="O2" s="296"/>
      <c r="P2" s="296"/>
    </row>
    <row r="3" spans="1:16" ht="15" customHeight="1" x14ac:dyDescent="0.25">
      <c r="A3" s="297"/>
      <c r="B3" s="297"/>
      <c r="C3" s="297"/>
      <c r="D3" s="297"/>
      <c r="E3" s="297"/>
      <c r="F3" s="297"/>
      <c r="G3" s="297"/>
      <c r="H3" s="297"/>
      <c r="I3" s="297"/>
      <c r="J3" s="296"/>
      <c r="K3" s="296"/>
      <c r="L3" s="296"/>
      <c r="M3" s="296"/>
      <c r="N3" s="296"/>
      <c r="O3" s="296"/>
      <c r="P3" s="296"/>
    </row>
    <row r="4" spans="1:16" ht="15" customHeight="1" x14ac:dyDescent="0.25">
      <c r="A4" s="297"/>
      <c r="B4" s="297"/>
      <c r="C4" s="297"/>
      <c r="D4" s="297"/>
      <c r="E4" s="297"/>
      <c r="F4" s="297"/>
      <c r="G4" s="297"/>
      <c r="H4" s="297"/>
      <c r="I4" s="297"/>
      <c r="J4" s="297"/>
      <c r="K4" s="297"/>
      <c r="L4" s="297"/>
      <c r="M4" s="297"/>
      <c r="N4" s="297"/>
      <c r="O4" s="297"/>
      <c r="P4" s="297"/>
    </row>
    <row r="5" spans="1:16" ht="15" customHeight="1" x14ac:dyDescent="0.25">
      <c r="A5" s="297"/>
      <c r="B5" s="297"/>
      <c r="C5" s="297"/>
      <c r="D5" s="297"/>
      <c r="E5" s="297"/>
      <c r="F5" s="297"/>
      <c r="G5" s="297"/>
      <c r="H5" s="297"/>
      <c r="I5" s="297"/>
      <c r="J5" s="297"/>
      <c r="K5" s="297"/>
      <c r="L5" s="297"/>
      <c r="M5" s="297"/>
      <c r="N5" s="297"/>
      <c r="O5" s="297"/>
      <c r="P5" s="297"/>
    </row>
    <row r="6" spans="1:16" ht="15" customHeight="1" x14ac:dyDescent="0.25">
      <c r="A6" s="297"/>
      <c r="B6" s="297"/>
      <c r="C6" s="297"/>
      <c r="D6" s="297"/>
      <c r="E6" s="297"/>
      <c r="F6" s="297"/>
      <c r="G6" s="297"/>
      <c r="H6" s="297"/>
      <c r="I6" s="297"/>
      <c r="J6" s="297"/>
      <c r="K6" s="297"/>
      <c r="L6" s="297"/>
      <c r="M6" s="297"/>
      <c r="N6" s="297"/>
      <c r="O6" s="297"/>
      <c r="P6" s="297"/>
    </row>
    <row r="8" spans="1:16" x14ac:dyDescent="0.25">
      <c r="A8" s="210" t="s">
        <v>22</v>
      </c>
      <c r="B8" s="219"/>
      <c r="C8" s="277">
        <f>'Mfg Capabilities'!C14</f>
        <v>0</v>
      </c>
      <c r="D8" s="228"/>
      <c r="E8" s="229"/>
      <c r="G8" s="101"/>
      <c r="H8" s="101"/>
      <c r="I8" s="101"/>
    </row>
    <row r="9" spans="1:16" x14ac:dyDescent="0.25">
      <c r="A9" s="100" t="s">
        <v>18</v>
      </c>
      <c r="B9" s="20"/>
      <c r="C9" s="211">
        <f>'Supplier Bio'!C8</f>
        <v>0</v>
      </c>
      <c r="D9" s="211"/>
      <c r="E9" s="211"/>
      <c r="G9" s="102"/>
      <c r="H9" s="102"/>
      <c r="I9" s="102"/>
    </row>
    <row r="10" spans="1:16" ht="15" customHeight="1" x14ac:dyDescent="0.25">
      <c r="A10" s="100" t="s">
        <v>19</v>
      </c>
      <c r="B10" s="20"/>
      <c r="C10" s="312">
        <f>'Supplier Bio'!C9</f>
        <v>0</v>
      </c>
      <c r="D10" s="313"/>
      <c r="E10" s="314"/>
    </row>
    <row r="11" spans="1:16" ht="15" customHeight="1" x14ac:dyDescent="0.25">
      <c r="A11" s="15"/>
      <c r="B11" s="15"/>
      <c r="C11" s="15"/>
      <c r="D11" s="15"/>
    </row>
    <row r="12" spans="1:16" x14ac:dyDescent="0.25">
      <c r="C12" s="275" t="s">
        <v>379</v>
      </c>
      <c r="D12" s="276"/>
      <c r="E12" s="276"/>
      <c r="F12" s="276"/>
      <c r="G12" s="276"/>
      <c r="H12" s="276"/>
      <c r="I12" s="276"/>
      <c r="J12" s="276"/>
      <c r="K12" s="276"/>
      <c r="L12" s="276"/>
      <c r="M12" s="276"/>
      <c r="N12" s="304"/>
    </row>
    <row r="13" spans="1:16" x14ac:dyDescent="0.25">
      <c r="C13" s="210" t="s">
        <v>380</v>
      </c>
      <c r="D13" s="218"/>
      <c r="E13" s="218"/>
      <c r="F13" s="219"/>
      <c r="G13" s="300">
        <f>'Supplier Bio'!E53</f>
        <v>0</v>
      </c>
      <c r="H13" s="305"/>
      <c r="I13" s="107" t="s">
        <v>381</v>
      </c>
      <c r="J13" s="108"/>
      <c r="K13" s="108"/>
      <c r="L13" s="109"/>
      <c r="M13" s="306"/>
      <c r="N13" s="307"/>
    </row>
    <row r="14" spans="1:16" x14ac:dyDescent="0.25">
      <c r="C14" s="210" t="s">
        <v>382</v>
      </c>
      <c r="D14" s="218"/>
      <c r="E14" s="218"/>
      <c r="F14" s="219"/>
      <c r="G14" s="306"/>
      <c r="H14" s="307"/>
      <c r="I14" s="107" t="s">
        <v>383</v>
      </c>
      <c r="J14" s="108"/>
      <c r="K14" s="108"/>
      <c r="L14" s="109"/>
      <c r="M14" s="306"/>
      <c r="N14" s="307"/>
    </row>
    <row r="15" spans="1:16" x14ac:dyDescent="0.25">
      <c r="C15" s="210" t="s">
        <v>384</v>
      </c>
      <c r="D15" s="218"/>
      <c r="E15" s="218"/>
      <c r="F15" s="219"/>
      <c r="G15" s="303">
        <f>SUM('Supplier Bio'!H60)</f>
        <v>0</v>
      </c>
      <c r="H15" s="303"/>
      <c r="I15" s="210" t="s">
        <v>385</v>
      </c>
      <c r="J15" s="218"/>
      <c r="K15" s="218"/>
      <c r="L15" s="219"/>
      <c r="M15" s="309"/>
      <c r="N15" s="309"/>
    </row>
    <row r="16" spans="1:16" x14ac:dyDescent="0.25">
      <c r="C16" s="210" t="s">
        <v>386</v>
      </c>
      <c r="D16" s="218"/>
      <c r="E16" s="218"/>
      <c r="F16" s="219"/>
      <c r="G16" s="303">
        <f>'Supplier Bio'!H62 +'Supplier Bio'!H66</f>
        <v>0</v>
      </c>
      <c r="H16" s="303"/>
      <c r="I16" s="210" t="s">
        <v>387</v>
      </c>
      <c r="J16" s="218"/>
      <c r="K16" s="218"/>
      <c r="L16" s="219"/>
      <c r="M16" s="310">
        <f>'Supplier Bio'!E54</f>
        <v>0</v>
      </c>
      <c r="N16" s="303"/>
    </row>
    <row r="17" spans="1:15" x14ac:dyDescent="0.25">
      <c r="C17" s="210" t="s">
        <v>388</v>
      </c>
      <c r="D17" s="218"/>
      <c r="E17" s="218"/>
      <c r="F17" s="219"/>
      <c r="G17" s="303">
        <f>SUM('Supplier Bio'!H63:I65)</f>
        <v>0</v>
      </c>
      <c r="H17" s="303"/>
      <c r="I17" s="210" t="s">
        <v>389</v>
      </c>
      <c r="J17" s="218"/>
      <c r="K17" s="218"/>
      <c r="L17" s="219"/>
      <c r="M17" s="298"/>
      <c r="N17" s="299"/>
    </row>
    <row r="18" spans="1:15" x14ac:dyDescent="0.25">
      <c r="C18" s="210" t="s">
        <v>390</v>
      </c>
      <c r="D18" s="218"/>
      <c r="E18" s="218"/>
      <c r="F18" s="219"/>
      <c r="G18" s="303"/>
      <c r="H18" s="303"/>
      <c r="I18" s="210" t="s">
        <v>391</v>
      </c>
      <c r="J18" s="218"/>
      <c r="K18" s="218"/>
      <c r="L18" s="219"/>
      <c r="M18" s="298"/>
      <c r="N18" s="299"/>
    </row>
    <row r="19" spans="1:15" x14ac:dyDescent="0.25">
      <c r="C19" s="210" t="s">
        <v>392</v>
      </c>
      <c r="D19" s="218"/>
      <c r="E19" s="218"/>
      <c r="F19" s="219"/>
      <c r="G19" s="298"/>
      <c r="H19" s="299"/>
      <c r="I19" s="210" t="s">
        <v>393</v>
      </c>
      <c r="J19" s="218"/>
      <c r="K19" s="218"/>
      <c r="L19" s="219"/>
      <c r="M19" s="298"/>
      <c r="N19" s="299"/>
    </row>
    <row r="20" spans="1:15" x14ac:dyDescent="0.25">
      <c r="C20" s="210" t="s">
        <v>394</v>
      </c>
      <c r="D20" s="218"/>
      <c r="E20" s="218"/>
      <c r="F20" s="219"/>
      <c r="G20" s="298"/>
      <c r="H20" s="299"/>
      <c r="I20" s="210" t="s">
        <v>395</v>
      </c>
      <c r="J20" s="218"/>
      <c r="K20" s="218"/>
      <c r="L20" s="219"/>
      <c r="M20" s="298"/>
      <c r="N20" s="299"/>
    </row>
    <row r="21" spans="1:15" x14ac:dyDescent="0.25">
      <c r="C21" s="210" t="s">
        <v>396</v>
      </c>
      <c r="D21" s="218"/>
      <c r="E21" s="218"/>
      <c r="F21" s="219"/>
      <c r="G21" s="302">
        <f>'Supplier Bio'!D73</f>
        <v>0</v>
      </c>
      <c r="H21" s="302"/>
      <c r="I21" s="210" t="s">
        <v>397</v>
      </c>
      <c r="J21" s="218"/>
      <c r="K21" s="218"/>
      <c r="L21" s="219"/>
      <c r="M21" s="298">
        <f>+M16*(M17+M18)+M19+M20</f>
        <v>0</v>
      </c>
      <c r="N21" s="299"/>
    </row>
    <row r="22" spans="1:15" x14ac:dyDescent="0.25">
      <c r="C22" s="210" t="s">
        <v>398</v>
      </c>
      <c r="D22" s="218"/>
      <c r="E22" s="218"/>
      <c r="F22" s="219"/>
      <c r="G22" s="302"/>
      <c r="H22" s="302"/>
      <c r="I22" s="210" t="s">
        <v>399</v>
      </c>
      <c r="J22" s="218"/>
      <c r="K22" s="218"/>
      <c r="L22" s="219"/>
      <c r="M22" s="308"/>
      <c r="N22" s="308"/>
    </row>
    <row r="23" spans="1:15" x14ac:dyDescent="0.25">
      <c r="C23" s="210" t="s">
        <v>400</v>
      </c>
      <c r="D23" s="218"/>
      <c r="E23" s="218"/>
      <c r="F23" s="219"/>
      <c r="G23" s="298"/>
      <c r="H23" s="299"/>
      <c r="I23" s="210" t="s">
        <v>401</v>
      </c>
      <c r="J23" s="218"/>
      <c r="K23" s="218"/>
      <c r="L23" s="219"/>
      <c r="M23" s="308"/>
      <c r="N23" s="308"/>
    </row>
    <row r="24" spans="1:15" x14ac:dyDescent="0.25">
      <c r="C24" s="210" t="s">
        <v>402</v>
      </c>
      <c r="D24" s="218"/>
      <c r="E24" s="218"/>
      <c r="F24" s="219"/>
      <c r="G24" s="302"/>
      <c r="H24" s="302"/>
      <c r="I24" s="210" t="s">
        <v>403</v>
      </c>
      <c r="J24" s="218"/>
      <c r="K24" s="218"/>
      <c r="L24" s="219"/>
      <c r="M24" s="308"/>
      <c r="N24" s="308"/>
    </row>
    <row r="25" spans="1:15" x14ac:dyDescent="0.25">
      <c r="C25" s="210" t="s">
        <v>404</v>
      </c>
      <c r="D25" s="218"/>
      <c r="E25" s="218"/>
      <c r="F25" s="219"/>
      <c r="G25" s="302"/>
      <c r="H25" s="302"/>
      <c r="I25" s="210"/>
      <c r="J25" s="218"/>
      <c r="K25" s="218"/>
      <c r="L25" s="219"/>
      <c r="M25" s="275"/>
      <c r="N25" s="304"/>
    </row>
    <row r="27" spans="1:15" x14ac:dyDescent="0.25">
      <c r="C27" s="203" t="s">
        <v>405</v>
      </c>
      <c r="D27" s="203"/>
      <c r="E27" s="203"/>
      <c r="F27" s="203"/>
      <c r="G27" s="203"/>
      <c r="H27" s="203"/>
      <c r="I27" s="203"/>
      <c r="J27" s="203"/>
      <c r="K27" s="203"/>
      <c r="L27" s="203"/>
      <c r="M27" s="203"/>
      <c r="N27" s="203"/>
      <c r="O27" s="203"/>
    </row>
    <row r="28" spans="1:15" x14ac:dyDescent="0.25">
      <c r="A28" s="105"/>
      <c r="C28" s="210" t="s">
        <v>406</v>
      </c>
      <c r="D28" s="218"/>
      <c r="E28" s="219"/>
      <c r="F28" s="203" t="s">
        <v>407</v>
      </c>
      <c r="G28" s="203"/>
      <c r="H28" s="110" t="s">
        <v>408</v>
      </c>
      <c r="I28" s="203" t="s">
        <v>409</v>
      </c>
      <c r="J28" s="203"/>
      <c r="K28" s="203"/>
      <c r="L28" s="203"/>
      <c r="M28" s="203" t="s">
        <v>410</v>
      </c>
      <c r="N28" s="203"/>
      <c r="O28" s="110" t="s">
        <v>408</v>
      </c>
    </row>
    <row r="29" spans="1:15" x14ac:dyDescent="0.25">
      <c r="A29" s="13"/>
      <c r="C29" s="210" t="s">
        <v>380</v>
      </c>
      <c r="D29" s="218"/>
      <c r="E29" s="219"/>
      <c r="F29" s="298">
        <f>G13</f>
        <v>0</v>
      </c>
      <c r="G29" s="299"/>
      <c r="H29" s="110"/>
      <c r="I29" s="209" t="s">
        <v>380</v>
      </c>
      <c r="J29" s="209"/>
      <c r="K29" s="209"/>
      <c r="L29" s="209"/>
      <c r="M29" s="300">
        <f>G13</f>
        <v>0</v>
      </c>
      <c r="N29" s="301"/>
      <c r="O29" s="110"/>
    </row>
    <row r="30" spans="1:15" x14ac:dyDescent="0.25">
      <c r="A30" s="13"/>
      <c r="C30" s="210" t="s">
        <v>411</v>
      </c>
      <c r="D30" s="218"/>
      <c r="E30" s="219"/>
      <c r="F30" s="298">
        <f>+M13*F37*(1+M14)*(1-M15)</f>
        <v>0</v>
      </c>
      <c r="G30" s="299"/>
      <c r="H30" s="154" t="e">
        <f>+F30/F37</f>
        <v>#DIV/0!</v>
      </c>
      <c r="I30" s="209" t="s">
        <v>412</v>
      </c>
      <c r="J30" s="209"/>
      <c r="K30" s="209"/>
      <c r="L30" s="209"/>
      <c r="M30" s="300">
        <f>+M13*M35*(1+M14)</f>
        <v>0</v>
      </c>
      <c r="N30" s="301"/>
      <c r="O30" s="154" t="e">
        <f>+M30/M35</f>
        <v>#DIV/0!</v>
      </c>
    </row>
    <row r="31" spans="1:15" x14ac:dyDescent="0.25">
      <c r="A31" s="13"/>
      <c r="C31" s="210" t="s">
        <v>413</v>
      </c>
      <c r="D31" s="218"/>
      <c r="E31" s="219"/>
      <c r="F31" s="298">
        <f>+((G15-G16)*G19+G16*G20)*(1+G22)*G18*(1+G21)</f>
        <v>0</v>
      </c>
      <c r="G31" s="299"/>
      <c r="H31" s="154" t="e">
        <f>F31/F37</f>
        <v>#DIV/0!</v>
      </c>
      <c r="I31" s="209" t="s">
        <v>87</v>
      </c>
      <c r="J31" s="209"/>
      <c r="K31" s="209"/>
      <c r="L31" s="209"/>
      <c r="M31" s="300">
        <f>+(G15-G16)*G18*G19*(1+G21)</f>
        <v>0</v>
      </c>
      <c r="N31" s="305"/>
      <c r="O31" s="154" t="e">
        <f>+M31/M35</f>
        <v>#DIV/0!</v>
      </c>
    </row>
    <row r="32" spans="1:15" x14ac:dyDescent="0.25">
      <c r="A32" s="13"/>
      <c r="C32" s="210" t="s">
        <v>414</v>
      </c>
      <c r="D32" s="218"/>
      <c r="E32" s="219"/>
      <c r="F32" s="298">
        <f>+G23*G17*(1+G24)*(1+G25)</f>
        <v>0</v>
      </c>
      <c r="G32" s="299"/>
      <c r="H32" s="154" t="e">
        <f>F32/F37</f>
        <v>#DIV/0!</v>
      </c>
      <c r="I32" s="209" t="s">
        <v>415</v>
      </c>
      <c r="J32" s="209"/>
      <c r="K32" s="209"/>
      <c r="L32" s="209"/>
      <c r="M32" s="300">
        <f>+M22*M31</f>
        <v>0</v>
      </c>
      <c r="N32" s="301"/>
      <c r="O32" s="154" t="e">
        <f>+M32/M35</f>
        <v>#DIV/0!</v>
      </c>
    </row>
    <row r="33" spans="1:15" x14ac:dyDescent="0.25">
      <c r="A33" s="13"/>
      <c r="C33" s="210" t="s">
        <v>416</v>
      </c>
      <c r="D33" s="218"/>
      <c r="E33" s="219"/>
      <c r="F33" s="298">
        <f>+F31+F32</f>
        <v>0</v>
      </c>
      <c r="G33" s="299"/>
      <c r="H33" s="154" t="e">
        <f>F33/F37</f>
        <v>#DIV/0!</v>
      </c>
      <c r="I33" s="209" t="s">
        <v>417</v>
      </c>
      <c r="J33" s="209"/>
      <c r="K33" s="209"/>
      <c r="L33" s="209"/>
      <c r="M33" s="300">
        <f>+G23*G17*(1+G25)*(1+M23)</f>
        <v>0</v>
      </c>
      <c r="N33" s="301"/>
      <c r="O33" s="154" t="e">
        <f>+M33/M35</f>
        <v>#DIV/0!</v>
      </c>
    </row>
    <row r="34" spans="1:15" x14ac:dyDescent="0.25">
      <c r="A34" s="13"/>
      <c r="C34" s="210" t="s">
        <v>418</v>
      </c>
      <c r="D34" s="218"/>
      <c r="E34" s="219"/>
      <c r="F34" s="298">
        <f>M21</f>
        <v>0</v>
      </c>
      <c r="G34" s="299"/>
      <c r="H34" s="154" t="e">
        <f>F34/F37</f>
        <v>#DIV/0!</v>
      </c>
      <c r="I34" s="209" t="s">
        <v>419</v>
      </c>
      <c r="J34" s="209"/>
      <c r="K34" s="209"/>
      <c r="L34" s="209"/>
      <c r="M34" s="300">
        <f>+M24*G13</f>
        <v>0</v>
      </c>
      <c r="N34" s="301"/>
      <c r="O34" s="154" t="e">
        <f>+M34/M35</f>
        <v>#DIV/0!</v>
      </c>
    </row>
    <row r="35" spans="1:15" x14ac:dyDescent="0.25">
      <c r="A35" s="13"/>
      <c r="C35" s="210" t="s">
        <v>109</v>
      </c>
      <c r="D35" s="218"/>
      <c r="E35" s="219"/>
      <c r="F35" s="298">
        <f>+F37-F36-F34-F32-F31-F30</f>
        <v>0</v>
      </c>
      <c r="G35" s="299"/>
      <c r="H35" s="154" t="e">
        <f>F35/F37</f>
        <v>#DIV/0!</v>
      </c>
      <c r="I35" s="209" t="s">
        <v>420</v>
      </c>
      <c r="J35" s="209"/>
      <c r="K35" s="209"/>
      <c r="L35" s="209"/>
      <c r="M35" s="300">
        <f>F37</f>
        <v>0</v>
      </c>
      <c r="N35" s="301"/>
      <c r="O35" s="155" t="e">
        <f>SUM(O30:O34)</f>
        <v>#DIV/0!</v>
      </c>
    </row>
    <row r="36" spans="1:15" x14ac:dyDescent="0.25">
      <c r="A36" s="13"/>
      <c r="C36" s="210" t="s">
        <v>421</v>
      </c>
      <c r="D36" s="218"/>
      <c r="E36" s="219"/>
      <c r="F36" s="298">
        <f>+M24*F29</f>
        <v>0</v>
      </c>
      <c r="G36" s="299"/>
      <c r="H36" s="154" t="e">
        <f>F36/F37</f>
        <v>#DIV/0!</v>
      </c>
    </row>
    <row r="37" spans="1:15" x14ac:dyDescent="0.25">
      <c r="A37" s="13"/>
      <c r="C37" s="210" t="s">
        <v>422</v>
      </c>
      <c r="D37" s="218"/>
      <c r="E37" s="219"/>
      <c r="F37" s="298">
        <f>+F29-F38</f>
        <v>0</v>
      </c>
      <c r="G37" s="299"/>
      <c r="H37" s="156" t="e">
        <f>SUM(H30:H32,H34:H36)</f>
        <v>#DIV/0!</v>
      </c>
    </row>
    <row r="38" spans="1:15" x14ac:dyDescent="0.25">
      <c r="A38" s="13"/>
      <c r="C38" s="210" t="s">
        <v>423</v>
      </c>
      <c r="D38" s="218"/>
      <c r="E38" s="219"/>
      <c r="F38" s="298">
        <f>+G13*G14</f>
        <v>0</v>
      </c>
      <c r="G38" s="299"/>
      <c r="H38" s="110"/>
    </row>
    <row r="39" spans="1:15" x14ac:dyDescent="0.25">
      <c r="A39" s="13"/>
      <c r="C39" s="210" t="s">
        <v>382</v>
      </c>
      <c r="D39" s="218"/>
      <c r="E39" s="219"/>
      <c r="F39" s="311" t="e">
        <f>+F38/F29</f>
        <v>#DIV/0!</v>
      </c>
      <c r="G39" s="311"/>
      <c r="H39" s="110"/>
    </row>
    <row r="40" spans="1:15" x14ac:dyDescent="0.25">
      <c r="A40" s="13"/>
      <c r="B40" s="12"/>
      <c r="C40" s="210" t="s">
        <v>424</v>
      </c>
      <c r="D40" s="218"/>
      <c r="E40" s="219"/>
      <c r="F40" s="298" t="e">
        <f>+G13/(G15+G17)</f>
        <v>#DIV/0!</v>
      </c>
      <c r="G40" s="299"/>
      <c r="H40" s="110"/>
      <c r="I40" s="12"/>
    </row>
    <row r="41" spans="1:15" x14ac:dyDescent="0.25">
      <c r="A41" s="13"/>
      <c r="B41" s="12"/>
      <c r="C41" s="12"/>
      <c r="H41" s="15"/>
      <c r="I41" s="12"/>
    </row>
    <row r="42" spans="1:15" x14ac:dyDescent="0.25">
      <c r="C42" s="12"/>
    </row>
    <row r="43" spans="1:15" x14ac:dyDescent="0.25">
      <c r="C43" s="12"/>
    </row>
    <row r="44" spans="1:15" x14ac:dyDescent="0.25">
      <c r="C44" s="12"/>
    </row>
    <row r="45" spans="1:15" x14ac:dyDescent="0.25">
      <c r="C45" s="12"/>
    </row>
    <row r="46" spans="1:15" x14ac:dyDescent="0.25">
      <c r="C46" s="12"/>
    </row>
    <row r="47" spans="1:15" x14ac:dyDescent="0.25">
      <c r="C47" s="12"/>
    </row>
    <row r="48" spans="1:15" x14ac:dyDescent="0.25">
      <c r="C48" s="12"/>
    </row>
    <row r="49" spans="3:3" x14ac:dyDescent="0.25">
      <c r="C49" s="12"/>
    </row>
    <row r="50" spans="3:3" x14ac:dyDescent="0.25">
      <c r="C50" s="12"/>
    </row>
    <row r="51" spans="3:3" x14ac:dyDescent="0.25">
      <c r="C51" s="12"/>
    </row>
    <row r="52" spans="3:3" x14ac:dyDescent="0.25">
      <c r="C52" s="12"/>
    </row>
    <row r="53" spans="3:3" x14ac:dyDescent="0.25">
      <c r="C53" s="12"/>
    </row>
    <row r="54" spans="3:3" x14ac:dyDescent="0.25">
      <c r="C54" s="12"/>
    </row>
    <row r="55" spans="3:3" x14ac:dyDescent="0.25">
      <c r="C55" s="12"/>
    </row>
    <row r="56" spans="3:3" x14ac:dyDescent="0.25">
      <c r="C56" s="12"/>
    </row>
    <row r="57" spans="3:3" x14ac:dyDescent="0.25">
      <c r="C57" s="12"/>
    </row>
    <row r="58" spans="3:3" x14ac:dyDescent="0.25">
      <c r="C58" s="12"/>
    </row>
    <row r="59" spans="3:3" x14ac:dyDescent="0.25">
      <c r="C59" s="12"/>
    </row>
    <row r="60" spans="3:3" x14ac:dyDescent="0.25">
      <c r="C60" s="12"/>
    </row>
    <row r="61" spans="3:3" x14ac:dyDescent="0.25">
      <c r="C61" s="12"/>
    </row>
    <row r="62" spans="3:3" x14ac:dyDescent="0.25">
      <c r="C62" s="12"/>
    </row>
    <row r="63" spans="3:3" x14ac:dyDescent="0.25">
      <c r="C63" s="12"/>
    </row>
    <row r="64" spans="3:3" x14ac:dyDescent="0.25">
      <c r="C64" s="12"/>
    </row>
    <row r="65" spans="3:3" x14ac:dyDescent="0.25">
      <c r="C65" s="12"/>
    </row>
    <row r="66" spans="3:3" x14ac:dyDescent="0.25">
      <c r="C66" s="12"/>
    </row>
    <row r="67" spans="3:3" x14ac:dyDescent="0.25">
      <c r="C67" s="12"/>
    </row>
    <row r="68" spans="3:3" x14ac:dyDescent="0.25">
      <c r="C68" s="12"/>
    </row>
    <row r="69" spans="3:3" x14ac:dyDescent="0.25">
      <c r="C69" s="12"/>
    </row>
    <row r="70" spans="3:3" x14ac:dyDescent="0.25">
      <c r="C70" s="12"/>
    </row>
    <row r="71" spans="3:3" x14ac:dyDescent="0.25">
      <c r="C71" s="12"/>
    </row>
    <row r="72" spans="3:3" x14ac:dyDescent="0.25">
      <c r="C72" s="12"/>
    </row>
    <row r="73" spans="3:3" x14ac:dyDescent="0.25">
      <c r="C73" s="12"/>
    </row>
    <row r="74" spans="3:3" x14ac:dyDescent="0.25">
      <c r="C74" s="12"/>
    </row>
    <row r="75" spans="3:3" x14ac:dyDescent="0.25">
      <c r="C75" s="12"/>
    </row>
    <row r="76" spans="3:3" x14ac:dyDescent="0.25">
      <c r="C76" s="12"/>
    </row>
    <row r="77" spans="3:3" x14ac:dyDescent="0.25">
      <c r="C77" s="12"/>
    </row>
    <row r="78" spans="3:3" x14ac:dyDescent="0.25">
      <c r="C78" s="12"/>
    </row>
    <row r="79" spans="3:3" x14ac:dyDescent="0.25">
      <c r="C79" s="12"/>
    </row>
    <row r="80" spans="3:3" x14ac:dyDescent="0.25">
      <c r="C80" s="12"/>
    </row>
    <row r="81" spans="3:3" x14ac:dyDescent="0.25">
      <c r="C81" s="12"/>
    </row>
    <row r="82" spans="3:3" x14ac:dyDescent="0.25">
      <c r="C82" s="12"/>
    </row>
    <row r="83" spans="3:3" x14ac:dyDescent="0.25">
      <c r="C83" s="12"/>
    </row>
    <row r="84" spans="3:3" x14ac:dyDescent="0.25">
      <c r="C84" s="12"/>
    </row>
    <row r="85" spans="3:3" x14ac:dyDescent="0.25">
      <c r="C85" s="12"/>
    </row>
    <row r="86" spans="3:3" x14ac:dyDescent="0.25">
      <c r="C86" s="12"/>
    </row>
    <row r="87" spans="3:3" x14ac:dyDescent="0.25">
      <c r="C87" s="12"/>
    </row>
    <row r="88" spans="3:3" x14ac:dyDescent="0.25">
      <c r="C88" s="12"/>
    </row>
    <row r="89" spans="3:3" x14ac:dyDescent="0.25">
      <c r="C89" s="12"/>
    </row>
    <row r="90" spans="3:3" x14ac:dyDescent="0.25">
      <c r="C90" s="12"/>
    </row>
    <row r="91" spans="3:3" x14ac:dyDescent="0.25">
      <c r="C91" s="12"/>
    </row>
    <row r="92" spans="3:3" x14ac:dyDescent="0.25">
      <c r="C92" s="12"/>
    </row>
    <row r="93" spans="3:3" x14ac:dyDescent="0.25">
      <c r="C93" s="12"/>
    </row>
    <row r="94" spans="3:3" x14ac:dyDescent="0.25">
      <c r="C94" s="12"/>
    </row>
    <row r="95" spans="3:3" x14ac:dyDescent="0.25">
      <c r="C95" s="12"/>
    </row>
    <row r="96" spans="3:3" x14ac:dyDescent="0.25">
      <c r="C96" s="12"/>
    </row>
    <row r="97" spans="3:3" x14ac:dyDescent="0.25">
      <c r="C97" s="12"/>
    </row>
    <row r="98" spans="3:3" x14ac:dyDescent="0.25">
      <c r="C98" s="12"/>
    </row>
    <row r="99" spans="3:3" x14ac:dyDescent="0.25">
      <c r="C99" s="12"/>
    </row>
    <row r="100" spans="3:3" x14ac:dyDescent="0.25">
      <c r="C100" s="12"/>
    </row>
    <row r="101" spans="3:3" x14ac:dyDescent="0.25">
      <c r="C101" s="12"/>
    </row>
    <row r="102" spans="3:3" x14ac:dyDescent="0.25">
      <c r="C102" s="12"/>
    </row>
    <row r="103" spans="3:3" x14ac:dyDescent="0.25">
      <c r="C103" s="12"/>
    </row>
    <row r="104" spans="3:3" x14ac:dyDescent="0.25">
      <c r="C104" s="12"/>
    </row>
    <row r="105" spans="3:3" x14ac:dyDescent="0.25">
      <c r="C105" s="12"/>
    </row>
  </sheetData>
  <mergeCells count="101">
    <mergeCell ref="A8:B8"/>
    <mergeCell ref="C9:E9"/>
    <mergeCell ref="C10:E10"/>
    <mergeCell ref="C8:E8"/>
    <mergeCell ref="I35:L35"/>
    <mergeCell ref="C27:O27"/>
    <mergeCell ref="M30:N30"/>
    <mergeCell ref="M31:N31"/>
    <mergeCell ref="M32:N32"/>
    <mergeCell ref="M33:N33"/>
    <mergeCell ref="M34:N34"/>
    <mergeCell ref="M35:N35"/>
    <mergeCell ref="I33:L33"/>
    <mergeCell ref="I34:L34"/>
    <mergeCell ref="M18:N18"/>
    <mergeCell ref="M19:N19"/>
    <mergeCell ref="M20:N20"/>
    <mergeCell ref="M21:N21"/>
    <mergeCell ref="I20:L20"/>
    <mergeCell ref="I21:L21"/>
    <mergeCell ref="I22:L22"/>
    <mergeCell ref="I23:L23"/>
    <mergeCell ref="C21:F21"/>
    <mergeCell ref="C22:F22"/>
    <mergeCell ref="F40:G40"/>
    <mergeCell ref="I28:L28"/>
    <mergeCell ref="I29:L29"/>
    <mergeCell ref="I30:L30"/>
    <mergeCell ref="I31:L31"/>
    <mergeCell ref="I32:L32"/>
    <mergeCell ref="C39:E39"/>
    <mergeCell ref="C40:E40"/>
    <mergeCell ref="F30:G30"/>
    <mergeCell ref="F31:G31"/>
    <mergeCell ref="F32:G32"/>
    <mergeCell ref="F33:G33"/>
    <mergeCell ref="F34:G34"/>
    <mergeCell ref="F35:G35"/>
    <mergeCell ref="C28:E28"/>
    <mergeCell ref="C29:E29"/>
    <mergeCell ref="C30:E30"/>
    <mergeCell ref="C31:E31"/>
    <mergeCell ref="C32:E32"/>
    <mergeCell ref="C33:E33"/>
    <mergeCell ref="C34:E34"/>
    <mergeCell ref="C35:E35"/>
    <mergeCell ref="M22:N22"/>
    <mergeCell ref="M23:N23"/>
    <mergeCell ref="M24:N24"/>
    <mergeCell ref="M25:N25"/>
    <mergeCell ref="M15:N15"/>
    <mergeCell ref="M16:N16"/>
    <mergeCell ref="M17:N17"/>
    <mergeCell ref="F38:G38"/>
    <mergeCell ref="F39:G39"/>
    <mergeCell ref="C17:F17"/>
    <mergeCell ref="C18:F18"/>
    <mergeCell ref="C19:F19"/>
    <mergeCell ref="C20:F20"/>
    <mergeCell ref="C36:E36"/>
    <mergeCell ref="F36:G36"/>
    <mergeCell ref="F37:G37"/>
    <mergeCell ref="I24:L24"/>
    <mergeCell ref="I25:L25"/>
    <mergeCell ref="I17:L17"/>
    <mergeCell ref="I18:L18"/>
    <mergeCell ref="I19:L19"/>
    <mergeCell ref="C12:N12"/>
    <mergeCell ref="C13:F13"/>
    <mergeCell ref="C14:F14"/>
    <mergeCell ref="G13:H13"/>
    <mergeCell ref="G14:H14"/>
    <mergeCell ref="M13:N13"/>
    <mergeCell ref="M14:N14"/>
    <mergeCell ref="I15:L15"/>
    <mergeCell ref="I16:L16"/>
    <mergeCell ref="C16:F16"/>
    <mergeCell ref="J1:P3"/>
    <mergeCell ref="J4:P6"/>
    <mergeCell ref="A1:I6"/>
    <mergeCell ref="C37:E37"/>
    <mergeCell ref="C38:E38"/>
    <mergeCell ref="F29:G29"/>
    <mergeCell ref="M29:N29"/>
    <mergeCell ref="F28:G28"/>
    <mergeCell ref="M28:N28"/>
    <mergeCell ref="G20:H20"/>
    <mergeCell ref="G21:H21"/>
    <mergeCell ref="G22:H22"/>
    <mergeCell ref="G23:H23"/>
    <mergeCell ref="G24:H24"/>
    <mergeCell ref="G25:H25"/>
    <mergeCell ref="G15:H15"/>
    <mergeCell ref="G16:H16"/>
    <mergeCell ref="G17:H17"/>
    <mergeCell ref="G18:H18"/>
    <mergeCell ref="G19:H19"/>
    <mergeCell ref="C23:F23"/>
    <mergeCell ref="C24:F24"/>
    <mergeCell ref="C25:F25"/>
    <mergeCell ref="C15:F15"/>
  </mergeCells>
  <pageMargins left="0.25" right="0.25" top="0.75" bottom="0.75" header="0.3" footer="0.3"/>
  <pageSetup scale="65" fitToHeight="0" orientation="portrait" r:id="rId1"/>
  <headerFooter>
    <oddFooter xml:space="preserve">&amp;L&amp;"Arial,Regular"Form 3 - Financial Strength Assessment&amp;R&amp;"Arial,Regular"Page &amp;P of &amp;N&amp;"-,Regular"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4D08E-6AD0-4FCB-A1E0-51852AABFABD}">
  <sheetPr>
    <pageSetUpPr fitToPage="1"/>
  </sheetPr>
  <dimension ref="A1:I52"/>
  <sheetViews>
    <sheetView showGridLines="0" view="pageLayout" zoomScale="55" zoomScaleNormal="25" zoomScaleSheetLayoutView="85" zoomScalePageLayoutView="55" workbookViewId="0">
      <selection activeCell="H18" sqref="H18"/>
    </sheetView>
  </sheetViews>
  <sheetFormatPr defaultRowHeight="14.4" x14ac:dyDescent="0.3"/>
  <cols>
    <col min="1" max="1" width="25.5546875" style="4" customWidth="1"/>
    <col min="2" max="2" width="50.21875" style="5" customWidth="1"/>
    <col min="3" max="3" width="10" style="3" customWidth="1"/>
    <col min="4" max="6" width="10" style="3" hidden="1" customWidth="1"/>
    <col min="7" max="7" width="11.5546875" style="3" customWidth="1"/>
    <col min="8" max="8" width="14.21875" customWidth="1"/>
    <col min="9" max="9" width="76.77734375" customWidth="1"/>
  </cols>
  <sheetData>
    <row r="1" spans="1:9" ht="15" customHeight="1" x14ac:dyDescent="0.3">
      <c r="A1" s="78"/>
      <c r="B1" s="159"/>
      <c r="C1" s="315" t="s">
        <v>425</v>
      </c>
      <c r="D1" s="315"/>
      <c r="E1" s="315"/>
      <c r="F1" s="315"/>
      <c r="G1" s="315"/>
      <c r="H1" s="315"/>
      <c r="I1" s="316"/>
    </row>
    <row r="2" spans="1:9" ht="15" customHeight="1" x14ac:dyDescent="0.3">
      <c r="A2" s="79"/>
      <c r="B2" s="160"/>
      <c r="C2" s="317"/>
      <c r="D2" s="317"/>
      <c r="E2" s="317"/>
      <c r="F2" s="317"/>
      <c r="G2" s="317"/>
      <c r="H2" s="317"/>
      <c r="I2" s="318"/>
    </row>
    <row r="3" spans="1:9" ht="15" customHeight="1" x14ac:dyDescent="0.3">
      <c r="A3" s="79"/>
      <c r="B3" s="160"/>
      <c r="C3" s="317"/>
      <c r="D3" s="317"/>
      <c r="E3" s="317"/>
      <c r="F3" s="317"/>
      <c r="G3" s="317"/>
      <c r="H3" s="317"/>
      <c r="I3" s="318"/>
    </row>
    <row r="4" spans="1:9" ht="15" customHeight="1" x14ac:dyDescent="0.3">
      <c r="A4" s="79"/>
      <c r="B4" s="160"/>
      <c r="C4" s="317"/>
      <c r="D4" s="317"/>
      <c r="E4" s="317"/>
      <c r="F4" s="317"/>
      <c r="G4" s="317"/>
      <c r="H4" s="317"/>
      <c r="I4" s="318"/>
    </row>
    <row r="5" spans="1:9" ht="15" customHeight="1" x14ac:dyDescent="0.3">
      <c r="A5" s="79"/>
      <c r="B5" s="160"/>
      <c r="C5" s="319"/>
      <c r="D5" s="319"/>
      <c r="E5" s="319"/>
      <c r="F5" s="319"/>
      <c r="G5" s="319"/>
      <c r="H5" s="319"/>
      <c r="I5" s="320"/>
    </row>
    <row r="6" spans="1:9" x14ac:dyDescent="0.3">
      <c r="A6" s="79"/>
      <c r="B6" s="160"/>
      <c r="I6" s="64"/>
    </row>
    <row r="7" spans="1:9" x14ac:dyDescent="0.3">
      <c r="A7" s="79"/>
      <c r="B7" s="160"/>
      <c r="I7" s="64"/>
    </row>
    <row r="8" spans="1:9" x14ac:dyDescent="0.3">
      <c r="A8" s="79"/>
      <c r="B8" s="160"/>
      <c r="I8" s="64"/>
    </row>
    <row r="9" spans="1:9" x14ac:dyDescent="0.3">
      <c r="A9" s="80"/>
      <c r="B9" s="161"/>
      <c r="C9" s="73"/>
      <c r="D9" s="73"/>
      <c r="E9" s="73"/>
      <c r="F9" s="73"/>
      <c r="G9" s="73"/>
      <c r="H9" s="66"/>
      <c r="I9" s="67"/>
    </row>
    <row r="10" spans="1:9" x14ac:dyDescent="0.3">
      <c r="A10" s="132"/>
      <c r="B10" s="147"/>
      <c r="C10" s="15"/>
      <c r="D10" s="15"/>
      <c r="E10" s="15"/>
      <c r="F10" s="15"/>
      <c r="G10" s="15"/>
      <c r="H10" s="12"/>
      <c r="I10" s="12"/>
    </row>
    <row r="11" spans="1:9" x14ac:dyDescent="0.3">
      <c r="A11" s="107" t="s">
        <v>22</v>
      </c>
      <c r="B11" s="111">
        <f>'Supplier Bio'!F12</f>
        <v>0</v>
      </c>
      <c r="C11" s="140"/>
      <c r="D11" s="140"/>
      <c r="E11" s="140"/>
      <c r="F11" s="140"/>
      <c r="G11" s="140"/>
      <c r="H11" s="140"/>
      <c r="I11" s="140"/>
    </row>
    <row r="12" spans="1:9" x14ac:dyDescent="0.3">
      <c r="A12" s="20" t="s">
        <v>18</v>
      </c>
      <c r="B12" s="111">
        <f>'Supplier Bio'!C8</f>
        <v>0</v>
      </c>
      <c r="C12" s="140"/>
      <c r="D12" s="140"/>
      <c r="E12" s="140"/>
      <c r="F12" s="140"/>
      <c r="G12" s="140"/>
      <c r="H12" s="140"/>
      <c r="I12" s="140"/>
    </row>
    <row r="13" spans="1:9" x14ac:dyDescent="0.3">
      <c r="A13" s="107" t="s">
        <v>19</v>
      </c>
      <c r="B13" s="112">
        <f>'Supplier Bio'!C9</f>
        <v>0</v>
      </c>
      <c r="C13" s="136"/>
      <c r="D13" s="136"/>
      <c r="E13" s="136"/>
      <c r="F13" s="136"/>
      <c r="G13" s="136"/>
      <c r="H13" s="136"/>
      <c r="I13" s="136"/>
    </row>
    <row r="14" spans="1:9" x14ac:dyDescent="0.3">
      <c r="A14" s="132"/>
      <c r="B14" s="147"/>
      <c r="C14" s="15"/>
      <c r="D14" s="15"/>
      <c r="E14" s="15"/>
      <c r="F14" s="15"/>
      <c r="G14" s="15"/>
      <c r="H14" s="12"/>
      <c r="I14" s="12"/>
    </row>
    <row r="15" spans="1:9" x14ac:dyDescent="0.3">
      <c r="A15" s="132"/>
      <c r="B15" s="147"/>
      <c r="C15" s="15"/>
      <c r="D15" s="15"/>
      <c r="E15" s="15"/>
      <c r="F15" s="15"/>
      <c r="G15" s="15"/>
      <c r="H15" s="12"/>
      <c r="I15" s="12"/>
    </row>
    <row r="16" spans="1:9" x14ac:dyDescent="0.3">
      <c r="A16" s="140" t="s">
        <v>426</v>
      </c>
      <c r="B16" s="147"/>
      <c r="C16" s="15"/>
      <c r="D16" s="15"/>
      <c r="E16" s="15"/>
      <c r="F16" s="15"/>
      <c r="G16" s="15"/>
      <c r="H16" s="12"/>
      <c r="I16" s="12"/>
    </row>
    <row r="17" spans="1:9" x14ac:dyDescent="0.3">
      <c r="A17" s="148" t="s">
        <v>427</v>
      </c>
      <c r="B17" s="149" t="s">
        <v>428</v>
      </c>
      <c r="C17" s="150" t="s">
        <v>429</v>
      </c>
      <c r="D17" s="150" t="s">
        <v>552</v>
      </c>
      <c r="E17" s="150" t="s">
        <v>551</v>
      </c>
      <c r="F17" s="150" t="s">
        <v>553</v>
      </c>
      <c r="G17" s="150" t="s">
        <v>430</v>
      </c>
      <c r="H17" s="150" t="s">
        <v>431</v>
      </c>
      <c r="I17" s="150" t="s">
        <v>432</v>
      </c>
    </row>
    <row r="18" spans="1:9" ht="96.75" customHeight="1" x14ac:dyDescent="0.3">
      <c r="A18" s="96" t="s">
        <v>433</v>
      </c>
      <c r="B18" s="151" t="s">
        <v>434</v>
      </c>
      <c r="C18" s="96"/>
      <c r="D18" s="96">
        <v>2</v>
      </c>
      <c r="E18" s="96">
        <f>C18*D18</f>
        <v>0</v>
      </c>
      <c r="F18" s="96">
        <f>D18*5</f>
        <v>10</v>
      </c>
      <c r="G18" s="152" t="s">
        <v>435</v>
      </c>
      <c r="H18" s="96" t="s">
        <v>436</v>
      </c>
      <c r="I18" s="178"/>
    </row>
    <row r="19" spans="1:9" ht="96.75" customHeight="1" x14ac:dyDescent="0.3">
      <c r="A19" s="96" t="s">
        <v>433</v>
      </c>
      <c r="B19" s="151" t="s">
        <v>437</v>
      </c>
      <c r="C19" s="96"/>
      <c r="D19" s="96">
        <v>2</v>
      </c>
      <c r="E19" s="96">
        <f t="shared" ref="E19:E52" si="0">C19*D19</f>
        <v>0</v>
      </c>
      <c r="F19" s="96">
        <f t="shared" ref="F19:F52" si="1">D19*5</f>
        <v>10</v>
      </c>
      <c r="G19" s="152" t="s">
        <v>438</v>
      </c>
      <c r="H19" s="96" t="s">
        <v>439</v>
      </c>
      <c r="I19" s="178"/>
    </row>
    <row r="20" spans="1:9" ht="96.75" customHeight="1" x14ac:dyDescent="0.3">
      <c r="A20" s="96" t="s">
        <v>433</v>
      </c>
      <c r="B20" s="151" t="s">
        <v>440</v>
      </c>
      <c r="C20" s="96"/>
      <c r="D20" s="96">
        <v>3</v>
      </c>
      <c r="E20" s="96">
        <f t="shared" si="0"/>
        <v>0</v>
      </c>
      <c r="F20" s="96">
        <f t="shared" si="1"/>
        <v>15</v>
      </c>
      <c r="G20" s="152" t="s">
        <v>435</v>
      </c>
      <c r="H20" s="96" t="s">
        <v>436</v>
      </c>
      <c r="I20" s="178"/>
    </row>
    <row r="21" spans="1:9" ht="96.75" customHeight="1" x14ac:dyDescent="0.3">
      <c r="A21" s="96" t="s">
        <v>433</v>
      </c>
      <c r="B21" s="151" t="s">
        <v>441</v>
      </c>
      <c r="C21" s="96"/>
      <c r="D21" s="96">
        <v>1</v>
      </c>
      <c r="E21" s="96">
        <f t="shared" si="0"/>
        <v>0</v>
      </c>
      <c r="F21" s="96">
        <f t="shared" si="1"/>
        <v>5</v>
      </c>
      <c r="G21" s="152" t="s">
        <v>435</v>
      </c>
      <c r="H21" s="96" t="s">
        <v>436</v>
      </c>
      <c r="I21" s="178"/>
    </row>
    <row r="22" spans="1:9" ht="96.75" customHeight="1" x14ac:dyDescent="0.3">
      <c r="A22" s="96" t="s">
        <v>433</v>
      </c>
      <c r="B22" s="151" t="s">
        <v>442</v>
      </c>
      <c r="C22" s="96"/>
      <c r="D22" s="96">
        <v>2</v>
      </c>
      <c r="E22" s="96">
        <f t="shared" si="0"/>
        <v>0</v>
      </c>
      <c r="F22" s="96">
        <f t="shared" si="1"/>
        <v>10</v>
      </c>
      <c r="G22" s="152" t="s">
        <v>438</v>
      </c>
      <c r="H22" s="96" t="s">
        <v>436</v>
      </c>
      <c r="I22" s="178"/>
    </row>
    <row r="23" spans="1:9" ht="96.75" customHeight="1" x14ac:dyDescent="0.3">
      <c r="A23" s="96" t="s">
        <v>433</v>
      </c>
      <c r="B23" s="151" t="s">
        <v>443</v>
      </c>
      <c r="C23" s="96"/>
      <c r="D23" s="96">
        <v>1</v>
      </c>
      <c r="E23" s="96">
        <f t="shared" si="0"/>
        <v>0</v>
      </c>
      <c r="F23" s="96">
        <f t="shared" si="1"/>
        <v>5</v>
      </c>
      <c r="G23" s="152" t="s">
        <v>435</v>
      </c>
      <c r="H23" s="96" t="s">
        <v>436</v>
      </c>
      <c r="I23" s="178"/>
    </row>
    <row r="24" spans="1:9" ht="96.75" customHeight="1" x14ac:dyDescent="0.3">
      <c r="A24" s="96" t="s">
        <v>433</v>
      </c>
      <c r="B24" s="151" t="s">
        <v>444</v>
      </c>
      <c r="C24" s="96"/>
      <c r="D24" s="96">
        <v>3</v>
      </c>
      <c r="E24" s="96">
        <f t="shared" si="0"/>
        <v>0</v>
      </c>
      <c r="F24" s="96">
        <f t="shared" si="1"/>
        <v>15</v>
      </c>
      <c r="G24" s="152" t="s">
        <v>435</v>
      </c>
      <c r="H24" s="96" t="s">
        <v>436</v>
      </c>
      <c r="I24" s="178"/>
    </row>
    <row r="25" spans="1:9" ht="96.75" customHeight="1" x14ac:dyDescent="0.3">
      <c r="A25" s="96" t="s">
        <v>433</v>
      </c>
      <c r="B25" s="151" t="s">
        <v>445</v>
      </c>
      <c r="C25" s="96"/>
      <c r="D25" s="96">
        <v>2</v>
      </c>
      <c r="E25" s="96">
        <f t="shared" si="0"/>
        <v>0</v>
      </c>
      <c r="F25" s="96">
        <f t="shared" si="1"/>
        <v>10</v>
      </c>
      <c r="G25" s="152" t="s">
        <v>435</v>
      </c>
      <c r="H25" s="96" t="s">
        <v>439</v>
      </c>
      <c r="I25" s="178"/>
    </row>
    <row r="26" spans="1:9" ht="96.75" customHeight="1" x14ac:dyDescent="0.3">
      <c r="A26" s="96" t="s">
        <v>446</v>
      </c>
      <c r="B26" s="151" t="s">
        <v>447</v>
      </c>
      <c r="C26" s="96"/>
      <c r="D26" s="96">
        <v>2</v>
      </c>
      <c r="E26" s="96">
        <f t="shared" si="0"/>
        <v>0</v>
      </c>
      <c r="F26" s="96">
        <f t="shared" si="1"/>
        <v>10</v>
      </c>
      <c r="G26" s="152" t="s">
        <v>435</v>
      </c>
      <c r="H26" s="96" t="s">
        <v>439</v>
      </c>
      <c r="I26" s="178"/>
    </row>
    <row r="27" spans="1:9" ht="96.75" customHeight="1" x14ac:dyDescent="0.3">
      <c r="A27" s="96" t="s">
        <v>446</v>
      </c>
      <c r="B27" s="151" t="s">
        <v>448</v>
      </c>
      <c r="C27" s="96"/>
      <c r="D27" s="96">
        <v>1</v>
      </c>
      <c r="E27" s="96">
        <f t="shared" si="0"/>
        <v>0</v>
      </c>
      <c r="F27" s="96">
        <f t="shared" si="1"/>
        <v>5</v>
      </c>
      <c r="G27" s="152" t="s">
        <v>435</v>
      </c>
      <c r="H27" s="96" t="s">
        <v>439</v>
      </c>
      <c r="I27" s="178"/>
    </row>
    <row r="28" spans="1:9" ht="96.75" customHeight="1" x14ac:dyDescent="0.3">
      <c r="A28" s="96" t="s">
        <v>449</v>
      </c>
      <c r="B28" s="151" t="s">
        <v>450</v>
      </c>
      <c r="C28" s="96"/>
      <c r="D28" s="96">
        <v>3</v>
      </c>
      <c r="E28" s="96">
        <f t="shared" si="0"/>
        <v>0</v>
      </c>
      <c r="F28" s="96">
        <f t="shared" si="1"/>
        <v>15</v>
      </c>
      <c r="G28" s="152" t="s">
        <v>438</v>
      </c>
      <c r="H28" s="96" t="s">
        <v>439</v>
      </c>
      <c r="I28" s="178"/>
    </row>
    <row r="29" spans="1:9" ht="96.75" customHeight="1" x14ac:dyDescent="0.3">
      <c r="A29" s="96" t="s">
        <v>449</v>
      </c>
      <c r="B29" s="151" t="s">
        <v>451</v>
      </c>
      <c r="C29" s="96"/>
      <c r="D29" s="96">
        <v>1</v>
      </c>
      <c r="E29" s="96">
        <f t="shared" si="0"/>
        <v>0</v>
      </c>
      <c r="F29" s="96">
        <f t="shared" si="1"/>
        <v>5</v>
      </c>
      <c r="G29" s="152" t="s">
        <v>438</v>
      </c>
      <c r="H29" s="96" t="s">
        <v>436</v>
      </c>
      <c r="I29" s="178"/>
    </row>
    <row r="30" spans="1:9" ht="96.75" customHeight="1" x14ac:dyDescent="0.3">
      <c r="A30" s="96" t="s">
        <v>449</v>
      </c>
      <c r="B30" s="151" t="s">
        <v>452</v>
      </c>
      <c r="C30" s="96"/>
      <c r="D30" s="96">
        <v>2</v>
      </c>
      <c r="E30" s="96">
        <f t="shared" si="0"/>
        <v>0</v>
      </c>
      <c r="F30" s="96">
        <f t="shared" si="1"/>
        <v>10</v>
      </c>
      <c r="G30" s="152" t="s">
        <v>438</v>
      </c>
      <c r="H30" s="96" t="s">
        <v>439</v>
      </c>
      <c r="I30" s="178"/>
    </row>
    <row r="31" spans="1:9" ht="96.75" customHeight="1" x14ac:dyDescent="0.3">
      <c r="A31" s="96" t="s">
        <v>453</v>
      </c>
      <c r="B31" s="151" t="s">
        <v>454</v>
      </c>
      <c r="C31" s="96"/>
      <c r="D31" s="96">
        <v>3</v>
      </c>
      <c r="E31" s="96">
        <f t="shared" si="0"/>
        <v>0</v>
      </c>
      <c r="F31" s="96">
        <f t="shared" si="1"/>
        <v>15</v>
      </c>
      <c r="G31" s="152" t="s">
        <v>435</v>
      </c>
      <c r="H31" s="96" t="s">
        <v>439</v>
      </c>
      <c r="I31" s="178"/>
    </row>
    <row r="32" spans="1:9" ht="96.75" customHeight="1" x14ac:dyDescent="0.3">
      <c r="A32" s="96" t="s">
        <v>453</v>
      </c>
      <c r="B32" s="151" t="s">
        <v>455</v>
      </c>
      <c r="C32" s="96"/>
      <c r="D32" s="96">
        <v>2</v>
      </c>
      <c r="E32" s="96">
        <f t="shared" si="0"/>
        <v>0</v>
      </c>
      <c r="F32" s="96">
        <f t="shared" si="1"/>
        <v>10</v>
      </c>
      <c r="G32" s="152" t="s">
        <v>435</v>
      </c>
      <c r="H32" s="96" t="s">
        <v>439</v>
      </c>
      <c r="I32" s="178"/>
    </row>
    <row r="33" spans="1:9" ht="96.75" customHeight="1" x14ac:dyDescent="0.3">
      <c r="A33" s="96" t="s">
        <v>453</v>
      </c>
      <c r="B33" s="151" t="s">
        <v>456</v>
      </c>
      <c r="C33" s="96"/>
      <c r="D33" s="96">
        <v>3</v>
      </c>
      <c r="E33" s="96">
        <f t="shared" si="0"/>
        <v>0</v>
      </c>
      <c r="F33" s="96">
        <f t="shared" si="1"/>
        <v>15</v>
      </c>
      <c r="G33" s="152" t="s">
        <v>435</v>
      </c>
      <c r="H33" s="96" t="s">
        <v>439</v>
      </c>
      <c r="I33" s="178"/>
    </row>
    <row r="34" spans="1:9" ht="96.75" customHeight="1" x14ac:dyDescent="0.3">
      <c r="A34" s="96" t="s">
        <v>453</v>
      </c>
      <c r="B34" s="151" t="s">
        <v>457</v>
      </c>
      <c r="C34" s="96"/>
      <c r="D34" s="96">
        <v>2</v>
      </c>
      <c r="E34" s="96">
        <f t="shared" si="0"/>
        <v>0</v>
      </c>
      <c r="F34" s="96">
        <f t="shared" si="1"/>
        <v>10</v>
      </c>
      <c r="G34" s="152" t="s">
        <v>435</v>
      </c>
      <c r="H34" s="96" t="s">
        <v>439</v>
      </c>
      <c r="I34" s="178"/>
    </row>
    <row r="35" spans="1:9" ht="96.75" customHeight="1" x14ac:dyDescent="0.3">
      <c r="A35" s="96" t="s">
        <v>453</v>
      </c>
      <c r="B35" s="151" t="s">
        <v>458</v>
      </c>
      <c r="C35" s="96"/>
      <c r="D35" s="96">
        <v>2</v>
      </c>
      <c r="E35" s="96">
        <f t="shared" si="0"/>
        <v>0</v>
      </c>
      <c r="F35" s="96">
        <f t="shared" si="1"/>
        <v>10</v>
      </c>
      <c r="G35" s="152" t="s">
        <v>435</v>
      </c>
      <c r="H35" s="96" t="s">
        <v>439</v>
      </c>
      <c r="I35" s="178"/>
    </row>
    <row r="36" spans="1:9" ht="96.75" customHeight="1" x14ac:dyDescent="0.3">
      <c r="A36" s="96" t="s">
        <v>459</v>
      </c>
      <c r="B36" s="151" t="s">
        <v>460</v>
      </c>
      <c r="C36" s="96"/>
      <c r="D36" s="96">
        <v>1</v>
      </c>
      <c r="E36" s="96">
        <f t="shared" si="0"/>
        <v>0</v>
      </c>
      <c r="F36" s="96">
        <f t="shared" si="1"/>
        <v>5</v>
      </c>
      <c r="G36" s="152" t="s">
        <v>438</v>
      </c>
      <c r="H36" s="96" t="s">
        <v>439</v>
      </c>
      <c r="I36" s="178"/>
    </row>
    <row r="37" spans="1:9" ht="96.75" customHeight="1" x14ac:dyDescent="0.3">
      <c r="A37" s="96" t="s">
        <v>459</v>
      </c>
      <c r="B37" s="151" t="s">
        <v>461</v>
      </c>
      <c r="C37" s="96"/>
      <c r="D37" s="96">
        <v>2</v>
      </c>
      <c r="E37" s="96">
        <f t="shared" si="0"/>
        <v>0</v>
      </c>
      <c r="F37" s="96">
        <f t="shared" si="1"/>
        <v>10</v>
      </c>
      <c r="G37" s="152" t="s">
        <v>435</v>
      </c>
      <c r="H37" s="96" t="s">
        <v>436</v>
      </c>
      <c r="I37" s="178"/>
    </row>
    <row r="38" spans="1:9" ht="96.75" customHeight="1" x14ac:dyDescent="0.3">
      <c r="A38" s="96" t="s">
        <v>462</v>
      </c>
      <c r="B38" s="151" t="s">
        <v>463</v>
      </c>
      <c r="C38" s="96"/>
      <c r="D38" s="96">
        <v>3</v>
      </c>
      <c r="E38" s="96">
        <f t="shared" si="0"/>
        <v>0</v>
      </c>
      <c r="F38" s="96">
        <f t="shared" si="1"/>
        <v>15</v>
      </c>
      <c r="G38" s="152" t="s">
        <v>435</v>
      </c>
      <c r="H38" s="96" t="s">
        <v>436</v>
      </c>
      <c r="I38" s="178"/>
    </row>
    <row r="39" spans="1:9" ht="96.75" customHeight="1" x14ac:dyDescent="0.3">
      <c r="A39" s="96" t="s">
        <v>462</v>
      </c>
      <c r="B39" s="151" t="s">
        <v>464</v>
      </c>
      <c r="C39" s="96"/>
      <c r="D39" s="96">
        <v>1</v>
      </c>
      <c r="E39" s="96">
        <f t="shared" si="0"/>
        <v>0</v>
      </c>
      <c r="F39" s="96">
        <f t="shared" si="1"/>
        <v>5</v>
      </c>
      <c r="G39" s="152" t="s">
        <v>435</v>
      </c>
      <c r="H39" s="96" t="s">
        <v>439</v>
      </c>
      <c r="I39" s="178"/>
    </row>
    <row r="40" spans="1:9" ht="96.75" customHeight="1" x14ac:dyDescent="0.3">
      <c r="A40" s="96" t="s">
        <v>462</v>
      </c>
      <c r="B40" s="151" t="s">
        <v>465</v>
      </c>
      <c r="C40" s="96"/>
      <c r="D40" s="96">
        <v>2</v>
      </c>
      <c r="E40" s="96">
        <f t="shared" si="0"/>
        <v>0</v>
      </c>
      <c r="F40" s="96">
        <f t="shared" si="1"/>
        <v>10</v>
      </c>
      <c r="G40" s="152" t="s">
        <v>435</v>
      </c>
      <c r="H40" s="96" t="s">
        <v>439</v>
      </c>
      <c r="I40" s="178"/>
    </row>
    <row r="41" spans="1:9" ht="96.75" customHeight="1" x14ac:dyDescent="0.3">
      <c r="A41" s="96" t="s">
        <v>466</v>
      </c>
      <c r="B41" s="151" t="s">
        <v>467</v>
      </c>
      <c r="C41" s="96"/>
      <c r="D41" s="96">
        <v>2</v>
      </c>
      <c r="E41" s="96">
        <f t="shared" si="0"/>
        <v>0</v>
      </c>
      <c r="F41" s="96">
        <f t="shared" si="1"/>
        <v>10</v>
      </c>
      <c r="G41" s="152" t="s">
        <v>435</v>
      </c>
      <c r="H41" s="96" t="s">
        <v>439</v>
      </c>
      <c r="I41" s="178"/>
    </row>
    <row r="42" spans="1:9" ht="96.75" customHeight="1" x14ac:dyDescent="0.3">
      <c r="A42" s="96" t="s">
        <v>466</v>
      </c>
      <c r="B42" s="151" t="s">
        <v>468</v>
      </c>
      <c r="C42" s="96"/>
      <c r="D42" s="96">
        <v>2</v>
      </c>
      <c r="E42" s="96">
        <f t="shared" si="0"/>
        <v>0</v>
      </c>
      <c r="F42" s="96">
        <f t="shared" si="1"/>
        <v>10</v>
      </c>
      <c r="G42" s="152" t="s">
        <v>438</v>
      </c>
      <c r="H42" s="96" t="s">
        <v>436</v>
      </c>
      <c r="I42" s="178"/>
    </row>
    <row r="43" spans="1:9" ht="96.75" customHeight="1" x14ac:dyDescent="0.3">
      <c r="A43" s="96" t="s">
        <v>466</v>
      </c>
      <c r="B43" s="151" t="s">
        <v>469</v>
      </c>
      <c r="C43" s="96"/>
      <c r="D43" s="96">
        <v>1</v>
      </c>
      <c r="E43" s="96">
        <f t="shared" si="0"/>
        <v>0</v>
      </c>
      <c r="F43" s="96">
        <f t="shared" si="1"/>
        <v>5</v>
      </c>
      <c r="G43" s="152" t="s">
        <v>438</v>
      </c>
      <c r="H43" s="96" t="s">
        <v>439</v>
      </c>
      <c r="I43" s="178"/>
    </row>
    <row r="44" spans="1:9" ht="96.75" customHeight="1" x14ac:dyDescent="0.3">
      <c r="A44" s="96" t="s">
        <v>466</v>
      </c>
      <c r="B44" s="151" t="s">
        <v>470</v>
      </c>
      <c r="C44" s="96"/>
      <c r="D44" s="96">
        <v>2</v>
      </c>
      <c r="E44" s="96">
        <f t="shared" si="0"/>
        <v>0</v>
      </c>
      <c r="F44" s="96">
        <f t="shared" si="1"/>
        <v>10</v>
      </c>
      <c r="G44" s="152" t="s">
        <v>438</v>
      </c>
      <c r="H44" s="96" t="s">
        <v>436</v>
      </c>
      <c r="I44" s="178"/>
    </row>
    <row r="45" spans="1:9" ht="96.75" customHeight="1" x14ac:dyDescent="0.3">
      <c r="A45" s="96" t="s">
        <v>471</v>
      </c>
      <c r="B45" s="151" t="s">
        <v>472</v>
      </c>
      <c r="C45" s="96"/>
      <c r="D45" s="96">
        <v>3</v>
      </c>
      <c r="E45" s="96">
        <f t="shared" si="0"/>
        <v>0</v>
      </c>
      <c r="F45" s="96">
        <f t="shared" si="1"/>
        <v>15</v>
      </c>
      <c r="G45" s="152" t="s">
        <v>435</v>
      </c>
      <c r="H45" s="96" t="s">
        <v>439</v>
      </c>
      <c r="I45" s="178"/>
    </row>
    <row r="46" spans="1:9" ht="96.75" customHeight="1" x14ac:dyDescent="0.3">
      <c r="A46" s="95" t="s">
        <v>473</v>
      </c>
      <c r="B46" s="151" t="s">
        <v>474</v>
      </c>
      <c r="C46" s="96"/>
      <c r="D46" s="96">
        <v>3</v>
      </c>
      <c r="E46" s="96">
        <f t="shared" si="0"/>
        <v>0</v>
      </c>
      <c r="F46" s="96">
        <f t="shared" si="1"/>
        <v>15</v>
      </c>
      <c r="G46" s="152" t="s">
        <v>435</v>
      </c>
      <c r="H46" s="96" t="s">
        <v>439</v>
      </c>
      <c r="I46" s="178"/>
    </row>
    <row r="47" spans="1:9" ht="96.75" customHeight="1" x14ac:dyDescent="0.3">
      <c r="A47" s="95" t="s">
        <v>473</v>
      </c>
      <c r="B47" s="151" t="s">
        <v>475</v>
      </c>
      <c r="C47" s="96"/>
      <c r="D47" s="96">
        <v>2</v>
      </c>
      <c r="E47" s="96">
        <f t="shared" si="0"/>
        <v>0</v>
      </c>
      <c r="F47" s="96">
        <f t="shared" si="1"/>
        <v>10</v>
      </c>
      <c r="G47" s="152" t="s">
        <v>438</v>
      </c>
      <c r="H47" s="96" t="s">
        <v>439</v>
      </c>
      <c r="I47" s="178"/>
    </row>
    <row r="48" spans="1:9" ht="96.75" customHeight="1" x14ac:dyDescent="0.3">
      <c r="A48" s="95" t="s">
        <v>473</v>
      </c>
      <c r="B48" s="151" t="s">
        <v>476</v>
      </c>
      <c r="C48" s="96"/>
      <c r="D48" s="96">
        <v>1</v>
      </c>
      <c r="E48" s="96">
        <f t="shared" si="0"/>
        <v>0</v>
      </c>
      <c r="F48" s="96">
        <f t="shared" si="1"/>
        <v>5</v>
      </c>
      <c r="G48" s="152" t="s">
        <v>438</v>
      </c>
      <c r="H48" s="96" t="s">
        <v>436</v>
      </c>
      <c r="I48" s="178"/>
    </row>
    <row r="49" spans="1:9" ht="96.75" customHeight="1" x14ac:dyDescent="0.3">
      <c r="A49" s="95" t="s">
        <v>473</v>
      </c>
      <c r="B49" s="151" t="s">
        <v>477</v>
      </c>
      <c r="C49" s="96"/>
      <c r="D49" s="96">
        <v>3</v>
      </c>
      <c r="E49" s="96">
        <f t="shared" si="0"/>
        <v>0</v>
      </c>
      <c r="F49" s="96">
        <f t="shared" si="1"/>
        <v>15</v>
      </c>
      <c r="G49" s="152" t="s">
        <v>435</v>
      </c>
      <c r="H49" s="96" t="s">
        <v>439</v>
      </c>
      <c r="I49" s="178"/>
    </row>
    <row r="50" spans="1:9" ht="96.75" customHeight="1" x14ac:dyDescent="0.3">
      <c r="A50" s="95" t="s">
        <v>473</v>
      </c>
      <c r="B50" s="151" t="s">
        <v>478</v>
      </c>
      <c r="C50" s="96"/>
      <c r="D50" s="96">
        <v>2</v>
      </c>
      <c r="E50" s="96">
        <f t="shared" si="0"/>
        <v>0</v>
      </c>
      <c r="F50" s="96">
        <f t="shared" si="1"/>
        <v>10</v>
      </c>
      <c r="G50" s="152" t="s">
        <v>435</v>
      </c>
      <c r="H50" s="96" t="s">
        <v>439</v>
      </c>
      <c r="I50" s="178"/>
    </row>
    <row r="51" spans="1:9" ht="96.75" customHeight="1" x14ac:dyDescent="0.3">
      <c r="A51" s="96" t="s">
        <v>479</v>
      </c>
      <c r="B51" s="151" t="s">
        <v>480</v>
      </c>
      <c r="C51" s="96"/>
      <c r="D51" s="96">
        <v>2</v>
      </c>
      <c r="E51" s="96">
        <f t="shared" si="0"/>
        <v>0</v>
      </c>
      <c r="F51" s="96">
        <f t="shared" si="1"/>
        <v>10</v>
      </c>
      <c r="G51" s="152" t="s">
        <v>435</v>
      </c>
      <c r="H51" s="96" t="s">
        <v>439</v>
      </c>
      <c r="I51" s="178"/>
    </row>
    <row r="52" spans="1:9" ht="96.75" customHeight="1" x14ac:dyDescent="0.3">
      <c r="A52" s="96" t="s">
        <v>479</v>
      </c>
      <c r="B52" s="151" t="s">
        <v>481</v>
      </c>
      <c r="C52" s="96"/>
      <c r="D52" s="96">
        <v>2</v>
      </c>
      <c r="E52" s="96">
        <f t="shared" si="0"/>
        <v>0</v>
      </c>
      <c r="F52" s="96">
        <f t="shared" si="1"/>
        <v>10</v>
      </c>
      <c r="G52" s="152" t="s">
        <v>438</v>
      </c>
      <c r="H52" s="96" t="s">
        <v>439</v>
      </c>
      <c r="I52" s="178"/>
    </row>
  </sheetData>
  <autoFilter ref="A17:H52" xr:uid="{2014D08E-6AD0-4FCB-A1E0-51852AABFABD}"/>
  <mergeCells count="1">
    <mergeCell ref="C1:I5"/>
  </mergeCells>
  <pageMargins left="0.25" right="0.25" top="0.75" bottom="0.75" header="0.3" footer="0.3"/>
  <pageSetup scale="54" fitToHeight="0" orientation="portrait" horizontalDpi="300" verticalDpi="300" r:id="rId1"/>
  <headerFooter>
    <oddFooter>&amp;L&amp;"Arial,Regular"Form 4 - Operational Assessment&amp;R&amp;"Arial,Regular"Page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F943D-4873-410E-A70B-F76DC1BD6D47}">
  <dimension ref="A1:H91"/>
  <sheetViews>
    <sheetView showGridLines="0" view="pageLayout" zoomScale="115" zoomScaleNormal="55" zoomScalePageLayoutView="115" workbookViewId="0">
      <selection activeCell="B6" sqref="B6"/>
    </sheetView>
  </sheetViews>
  <sheetFormatPr defaultRowHeight="14.4" x14ac:dyDescent="0.3"/>
  <cols>
    <col min="1" max="1" width="24.5546875" customWidth="1"/>
    <col min="2" max="3" width="11.21875" customWidth="1"/>
    <col min="4" max="4" width="11.77734375" customWidth="1"/>
    <col min="5" max="8" width="11.21875" customWidth="1"/>
  </cols>
  <sheetData>
    <row r="1" spans="1:8" ht="15" customHeight="1" x14ac:dyDescent="0.3">
      <c r="A1" s="43"/>
      <c r="B1" s="34"/>
      <c r="C1" s="34"/>
      <c r="D1" s="83"/>
      <c r="E1" s="323" t="s">
        <v>482</v>
      </c>
      <c r="F1" s="324"/>
      <c r="G1" s="324"/>
      <c r="H1" s="325"/>
    </row>
    <row r="2" spans="1:8" ht="15" customHeight="1" x14ac:dyDescent="0.3">
      <c r="A2" s="44"/>
      <c r="B2" s="12"/>
      <c r="C2" s="12"/>
      <c r="D2" s="84"/>
      <c r="E2" s="326"/>
      <c r="F2" s="327"/>
      <c r="G2" s="327"/>
      <c r="H2" s="328"/>
    </row>
    <row r="3" spans="1:8" ht="15" customHeight="1" x14ac:dyDescent="0.3">
      <c r="A3" s="44"/>
      <c r="B3" s="12"/>
      <c r="C3" s="12"/>
      <c r="D3" s="84"/>
      <c r="E3" s="326"/>
      <c r="F3" s="327"/>
      <c r="G3" s="327"/>
      <c r="H3" s="328"/>
    </row>
    <row r="4" spans="1:8" ht="15" customHeight="1" x14ac:dyDescent="0.3">
      <c r="A4" s="44"/>
      <c r="B4" s="12"/>
      <c r="C4" s="12"/>
      <c r="D4" s="84"/>
      <c r="E4" s="329"/>
      <c r="F4" s="330"/>
      <c r="G4" s="330"/>
      <c r="H4" s="331"/>
    </row>
    <row r="5" spans="1:8" ht="19.5" customHeight="1" x14ac:dyDescent="0.3">
      <c r="A5" s="44"/>
      <c r="B5" s="12"/>
      <c r="C5" s="12"/>
      <c r="D5" s="50"/>
      <c r="E5" s="12"/>
      <c r="F5" s="12"/>
      <c r="H5" s="64"/>
    </row>
    <row r="6" spans="1:8" ht="19.5" customHeight="1" x14ac:dyDescent="0.3">
      <c r="A6" s="45"/>
      <c r="B6" s="30"/>
      <c r="C6" s="30"/>
      <c r="D6" s="53"/>
      <c r="E6" s="30"/>
      <c r="F6" s="30"/>
      <c r="G6" s="66"/>
      <c r="H6" s="67"/>
    </row>
    <row r="7" spans="1:8" ht="9.75" customHeight="1" x14ac:dyDescent="0.3">
      <c r="A7" s="12"/>
      <c r="B7" s="12"/>
      <c r="C7" s="12"/>
      <c r="D7" s="12"/>
      <c r="E7" s="12"/>
      <c r="F7" s="12"/>
    </row>
    <row r="8" spans="1:8" ht="16.5" customHeight="1" x14ac:dyDescent="0.3">
      <c r="A8" s="90" t="s">
        <v>22</v>
      </c>
      <c r="B8" s="349">
        <f>'Supplier Bio'!F12</f>
        <v>0</v>
      </c>
      <c r="C8" s="349"/>
      <c r="D8" s="349"/>
      <c r="E8" s="349"/>
      <c r="F8" s="349"/>
      <c r="G8" s="349"/>
      <c r="H8" s="349"/>
    </row>
    <row r="9" spans="1:8" ht="16.5" customHeight="1" x14ac:dyDescent="0.3">
      <c r="A9" s="20" t="s">
        <v>18</v>
      </c>
      <c r="B9" s="349">
        <f>'Supplier Bio'!C8</f>
        <v>0</v>
      </c>
      <c r="C9" s="349"/>
      <c r="D9" s="349"/>
      <c r="E9" s="349"/>
      <c r="F9" s="349"/>
      <c r="G9" s="349"/>
      <c r="H9" s="349"/>
    </row>
    <row r="10" spans="1:8" ht="16.5" customHeight="1" x14ac:dyDescent="0.3">
      <c r="A10" s="90" t="s">
        <v>19</v>
      </c>
      <c r="B10" s="350">
        <f>'Supplier Bio'!C9</f>
        <v>0</v>
      </c>
      <c r="C10" s="350"/>
      <c r="D10" s="350"/>
      <c r="E10" s="350"/>
      <c r="F10" s="350"/>
      <c r="G10" s="350"/>
      <c r="H10" s="350"/>
    </row>
    <row r="11" spans="1:8" ht="8.25" customHeight="1" x14ac:dyDescent="0.3">
      <c r="A11" s="12"/>
      <c r="B11" s="13"/>
      <c r="C11" s="14"/>
      <c r="D11" s="12"/>
      <c r="E11" s="12"/>
      <c r="F11" s="12"/>
    </row>
    <row r="12" spans="1:8" x14ac:dyDescent="0.3">
      <c r="A12" s="246" t="s">
        <v>427</v>
      </c>
      <c r="B12" s="248"/>
      <c r="C12" s="18" t="s">
        <v>483</v>
      </c>
      <c r="D12" s="18" t="s">
        <v>484</v>
      </c>
      <c r="E12" s="18" t="s">
        <v>429</v>
      </c>
      <c r="F12" s="246" t="s">
        <v>485</v>
      </c>
      <c r="G12" s="248"/>
      <c r="H12" s="18" t="s">
        <v>486</v>
      </c>
    </row>
    <row r="13" spans="1:8" x14ac:dyDescent="0.3">
      <c r="A13" s="210" t="s">
        <v>433</v>
      </c>
      <c r="B13" s="219"/>
      <c r="C13" s="82">
        <f>_xlfn.MINIFS('Operational Assessment'!C18:C194,'Operational Assessment'!A18:A194,"Business Continuity")</f>
        <v>0</v>
      </c>
      <c r="D13" s="82">
        <f>_xlfn.MAXIFS('Operational Assessment'!C18:C194,'Operational Assessment'!A18:A194,"Business Continuity")</f>
        <v>0</v>
      </c>
      <c r="E13" s="82">
        <f>SUMIF('Operational Assessment'!A18:A194,"Business Continuity",'Operational Assessment'!E18:E194)</f>
        <v>0</v>
      </c>
      <c r="F13" s="334">
        <f>SUMIF('Operational Assessment'!A18:A194,"Business Continuity",'Operational Assessment'!F18:F194)</f>
        <v>80</v>
      </c>
      <c r="G13" s="335"/>
      <c r="H13" s="86">
        <f>E13/F13</f>
        <v>0</v>
      </c>
    </row>
    <row r="14" spans="1:8" x14ac:dyDescent="0.3">
      <c r="A14" s="210" t="s">
        <v>446</v>
      </c>
      <c r="B14" s="219"/>
      <c r="C14" s="82">
        <f>_xlfn.MINIFS('Operational Assessment'!C18:C194,'Operational Assessment'!A18:A194,"IT")</f>
        <v>0</v>
      </c>
      <c r="D14" s="82">
        <f>_xlfn.MAXIFS('Operational Assessment'!C18:C194,'Operational Assessment'!A18:A194,"IT")</f>
        <v>0</v>
      </c>
      <c r="E14" s="82">
        <f>SUMIF('Operational Assessment'!A18:A194,"IT",'Operational Assessment'!E18:E194)</f>
        <v>0</v>
      </c>
      <c r="F14" s="334">
        <f>SUMIF('Operational Assessment'!A18:A194,"IT",'Operational Assessment'!F18:F194)</f>
        <v>15</v>
      </c>
      <c r="G14" s="335"/>
      <c r="H14" s="86">
        <f>E14/F14</f>
        <v>0</v>
      </c>
    </row>
    <row r="15" spans="1:8" x14ac:dyDescent="0.3">
      <c r="A15" s="210" t="s">
        <v>449</v>
      </c>
      <c r="B15" s="219"/>
      <c r="C15" s="82">
        <f>_xlfn.MINIFS('Operational Assessment'!C18:C194,'Operational Assessment'!A18:A194,"Continuous Improvement")</f>
        <v>0</v>
      </c>
      <c r="D15" s="82">
        <f>_xlfn.MAXIFS('Operational Assessment'!C18:C194,'Operational Assessment'!A18:A194,"Continuous Improvement")</f>
        <v>0</v>
      </c>
      <c r="E15" s="82">
        <f>SUMIF('Operational Assessment'!A18:A194,"Continuous Improvement",'Operational Assessment'!E18:E194)</f>
        <v>0</v>
      </c>
      <c r="F15" s="334">
        <f>SUMIF('Operational Assessment'!A18:A194,"Continuous Improvement",'Operational Assessment'!F18:F194)</f>
        <v>30</v>
      </c>
      <c r="G15" s="335"/>
      <c r="H15" s="86">
        <f t="shared" ref="H15:H22" si="0">E15/F15</f>
        <v>0</v>
      </c>
    </row>
    <row r="16" spans="1:8" x14ac:dyDescent="0.3">
      <c r="A16" s="210" t="s">
        <v>453</v>
      </c>
      <c r="B16" s="219"/>
      <c r="C16" s="82">
        <f>_xlfn.MINIFS('Operational Assessment'!C18:C194,'Operational Assessment'!A18:A194,"Process Control")</f>
        <v>0</v>
      </c>
      <c r="D16" s="82">
        <f>_xlfn.MAXIFS('Operational Assessment'!C18:C194,'Operational Assessment'!A18:A194,"Process Control")</f>
        <v>0</v>
      </c>
      <c r="E16" s="82">
        <f>SUMIF('Operational Assessment'!A18:A194,"Process Control",'Operational Assessment'!E18:E194)</f>
        <v>0</v>
      </c>
      <c r="F16" s="334">
        <f>SUMIF('Operational Assessment'!A18:A194,"Process Control",'Operational Assessment'!F18:F194)</f>
        <v>60</v>
      </c>
      <c r="G16" s="335"/>
      <c r="H16" s="86">
        <f t="shared" si="0"/>
        <v>0</v>
      </c>
    </row>
    <row r="17" spans="1:8" x14ac:dyDescent="0.3">
      <c r="A17" s="210" t="s">
        <v>459</v>
      </c>
      <c r="B17" s="219"/>
      <c r="C17" s="82">
        <f>_xlfn.MINIFS('Operational Assessment'!C18:C194,'Operational Assessment'!A18:A194,"People Management")</f>
        <v>0</v>
      </c>
      <c r="D17" s="82">
        <f>_xlfn.MAXIFS('Operational Assessment'!C18:C194,'Operational Assessment'!A18:A194,"People Management")</f>
        <v>0</v>
      </c>
      <c r="E17" s="82">
        <f>SUMIF('Operational Assessment'!A18:A194,"People Management",'Operational Assessment'!E18:E194)</f>
        <v>0</v>
      </c>
      <c r="F17" s="334">
        <f>SUMIF('Operational Assessment'!A18:A194,"People Management",'Operational Assessment'!F18:F194)</f>
        <v>15</v>
      </c>
      <c r="G17" s="335"/>
      <c r="H17" s="86">
        <f t="shared" si="0"/>
        <v>0</v>
      </c>
    </row>
    <row r="18" spans="1:8" x14ac:dyDescent="0.3">
      <c r="A18" s="210" t="s">
        <v>462</v>
      </c>
      <c r="B18" s="219"/>
      <c r="C18" s="82">
        <f>_xlfn.MINIFS('Operational Assessment'!C18:C194,'Operational Assessment'!A18:A194,"Material Control")</f>
        <v>0</v>
      </c>
      <c r="D18" s="82">
        <f>_xlfn.MAXIFS('Operational Assessment'!C18:C194,'Operational Assessment'!A18:A194,"Material Control")</f>
        <v>0</v>
      </c>
      <c r="E18" s="82">
        <f>SUMIF('Operational Assessment'!A18:A194,"Material Control",'Operational Assessment'!E18:E194)</f>
        <v>0</v>
      </c>
      <c r="F18" s="334">
        <f>SUMIF('Operational Assessment'!A18:A194,"Material Control",'Operational Assessment'!F18:F194)</f>
        <v>30</v>
      </c>
      <c r="G18" s="335"/>
      <c r="H18" s="86">
        <f t="shared" si="0"/>
        <v>0</v>
      </c>
    </row>
    <row r="19" spans="1:8" ht="15.75" customHeight="1" x14ac:dyDescent="0.3">
      <c r="A19" s="210" t="s">
        <v>466</v>
      </c>
      <c r="B19" s="219"/>
      <c r="C19" s="82">
        <f>_xlfn.MINIFS('Operational Assessment'!C18:C194,'Operational Assessment'!A18:A194,"Procurement Practices")</f>
        <v>0</v>
      </c>
      <c r="D19" s="82">
        <f>_xlfn.MAXIFS('Operational Assessment'!C18:C194,'Operational Assessment'!A18:A194,"Procurement Practices")</f>
        <v>0</v>
      </c>
      <c r="E19" s="82">
        <f>SUMIF('Operational Assessment'!A18:A194,"Procurement Practices",'Operational Assessment'!E18:E194)</f>
        <v>0</v>
      </c>
      <c r="F19" s="334">
        <f>SUMIF('Operational Assessment'!A18:A194,"Procurement Practices",'Operational Assessment'!F18:F194)</f>
        <v>35</v>
      </c>
      <c r="G19" s="335"/>
      <c r="H19" s="86">
        <f t="shared" si="0"/>
        <v>0</v>
      </c>
    </row>
    <row r="20" spans="1:8" ht="15.75" customHeight="1" x14ac:dyDescent="0.3">
      <c r="A20" s="210" t="s">
        <v>471</v>
      </c>
      <c r="B20" s="219"/>
      <c r="C20" s="82">
        <f>_xlfn.MINIFS('Operational Assessment'!C18:C194,'Operational Assessment'!A18:A194,"Contract Review")</f>
        <v>0</v>
      </c>
      <c r="D20" s="82">
        <f>_xlfn.MAXIFS('Operational Assessment'!C18:C194,'Operational Assessment'!A18:A194,"Contract Review")</f>
        <v>0</v>
      </c>
      <c r="E20" s="82">
        <f>SUMIF('Operational Assessment'!A18:A194,"Contract Review",'Operational Assessment'!E18:E194)</f>
        <v>0</v>
      </c>
      <c r="F20" s="334">
        <f>SUMIF('Operational Assessment'!A18:A194,"Contract Review",'Operational Assessment'!F18:F194)</f>
        <v>15</v>
      </c>
      <c r="G20" s="335"/>
      <c r="H20" s="86">
        <f t="shared" si="0"/>
        <v>0</v>
      </c>
    </row>
    <row r="21" spans="1:8" ht="15.75" customHeight="1" x14ac:dyDescent="0.3">
      <c r="A21" s="333" t="s">
        <v>473</v>
      </c>
      <c r="B21" s="219"/>
      <c r="C21" s="82">
        <f>_xlfn.MINIFS('Operational Assessment'!C18:C194,'Operational Assessment'!A18:A194,"Quality Assurance/Quality Control")</f>
        <v>0</v>
      </c>
      <c r="D21" s="82">
        <f>_xlfn.MAXIFS('Operational Assessment'!C18:C194,'Operational Assessment'!A18:A194,"Quality Assurance/Quality Control")</f>
        <v>0</v>
      </c>
      <c r="E21" s="82">
        <f>SUMIF('Operational Assessment'!A18:A194,"Quality Assurance/Quality Control",'Operational Assessment'!E18:E194)</f>
        <v>0</v>
      </c>
      <c r="F21" s="334">
        <f>SUMIF('Operational Assessment'!A18:A194,"Quality Assurance/Quality Control",'Operational Assessment'!F18:F194)</f>
        <v>55</v>
      </c>
      <c r="G21" s="335"/>
      <c r="H21" s="86">
        <f t="shared" si="0"/>
        <v>0</v>
      </c>
    </row>
    <row r="22" spans="1:8" x14ac:dyDescent="0.3">
      <c r="A22" s="210" t="s">
        <v>479</v>
      </c>
      <c r="B22" s="219"/>
      <c r="C22" s="82">
        <f>_xlfn.MINIFS('Operational Assessment'!C18:C194,'Operational Assessment'!A18:A194,"Shipping")</f>
        <v>0</v>
      </c>
      <c r="D22" s="82">
        <f>_xlfn.MAXIFS('Operational Assessment'!C18:C194,'Operational Assessment'!A18:A194,"Shipping")</f>
        <v>0</v>
      </c>
      <c r="E22" s="82">
        <f>SUMIF('Operational Assessment'!A18:A194,"Shipping",'Operational Assessment'!E18:E194)</f>
        <v>0</v>
      </c>
      <c r="F22" s="334">
        <f>SUMIF('Operational Assessment'!A18:A194,"Shipping",'Operational Assessment'!F18:F194)</f>
        <v>20</v>
      </c>
      <c r="G22" s="335"/>
      <c r="H22" s="86">
        <f t="shared" si="0"/>
        <v>0</v>
      </c>
    </row>
    <row r="23" spans="1:8" x14ac:dyDescent="0.3">
      <c r="D23" s="170" t="s">
        <v>487</v>
      </c>
      <c r="E23" s="55">
        <f>SUM(E13:E22)</f>
        <v>0</v>
      </c>
      <c r="F23" s="336" t="str">
        <f>"/ "&amp;SUM(F13:G22)</f>
        <v>/ 355</v>
      </c>
      <c r="G23" s="336"/>
      <c r="H23" s="86">
        <f>E23/SUM(F13:G22)</f>
        <v>0</v>
      </c>
    </row>
    <row r="24" spans="1:8" x14ac:dyDescent="0.3">
      <c r="A24" s="12"/>
      <c r="B24" s="12"/>
      <c r="C24" s="12"/>
      <c r="D24" s="12"/>
      <c r="E24" s="12"/>
      <c r="F24" s="12"/>
    </row>
    <row r="25" spans="1:8" x14ac:dyDescent="0.3">
      <c r="A25" s="12"/>
      <c r="B25" s="12"/>
      <c r="C25" s="12"/>
      <c r="D25" s="12"/>
      <c r="E25" s="12"/>
      <c r="F25" s="12"/>
    </row>
    <row r="26" spans="1:8" x14ac:dyDescent="0.3">
      <c r="A26" s="12"/>
      <c r="B26" s="12"/>
      <c r="C26" s="12"/>
      <c r="D26" s="12"/>
      <c r="E26" s="12"/>
      <c r="F26" s="12"/>
    </row>
    <row r="27" spans="1:8" x14ac:dyDescent="0.3">
      <c r="A27" s="12"/>
      <c r="B27" s="12"/>
      <c r="C27" s="12"/>
      <c r="D27" s="12"/>
      <c r="E27" s="12"/>
      <c r="F27" s="12"/>
    </row>
    <row r="28" spans="1:8" x14ac:dyDescent="0.3">
      <c r="A28" s="12"/>
      <c r="B28" s="12"/>
      <c r="C28" s="12"/>
      <c r="D28" s="12"/>
      <c r="E28" s="12"/>
      <c r="F28" s="12"/>
    </row>
    <row r="29" spans="1:8" x14ac:dyDescent="0.3">
      <c r="A29" s="12"/>
      <c r="B29" s="12"/>
      <c r="C29" s="12"/>
      <c r="D29" s="12"/>
      <c r="E29" s="12"/>
      <c r="F29" s="12"/>
    </row>
    <row r="30" spans="1:8" x14ac:dyDescent="0.3">
      <c r="A30" s="12"/>
      <c r="B30" s="12"/>
      <c r="C30" s="12"/>
      <c r="D30" s="12"/>
      <c r="E30" s="12"/>
      <c r="F30" s="12"/>
    </row>
    <row r="31" spans="1:8" x14ac:dyDescent="0.3">
      <c r="A31" s="12"/>
      <c r="B31" s="12"/>
      <c r="C31" s="12"/>
      <c r="D31" s="12"/>
      <c r="E31" s="12"/>
      <c r="F31" s="12"/>
    </row>
    <row r="32" spans="1:8" x14ac:dyDescent="0.3">
      <c r="A32" s="12"/>
      <c r="B32" s="12"/>
      <c r="C32" s="12"/>
      <c r="D32" s="12"/>
      <c r="E32" s="12"/>
      <c r="F32" s="12"/>
    </row>
    <row r="33" spans="1:8" x14ac:dyDescent="0.3">
      <c r="A33" s="12"/>
      <c r="B33" s="12"/>
      <c r="C33" s="12"/>
      <c r="D33" s="12"/>
      <c r="E33" s="12"/>
      <c r="F33" s="12"/>
    </row>
    <row r="34" spans="1:8" x14ac:dyDescent="0.3">
      <c r="A34" s="12"/>
      <c r="B34" s="12"/>
      <c r="C34" s="12"/>
      <c r="D34" s="12"/>
      <c r="E34" s="12"/>
      <c r="F34" s="12"/>
    </row>
    <row r="35" spans="1:8" x14ac:dyDescent="0.3">
      <c r="A35" s="12"/>
      <c r="B35" s="12"/>
      <c r="C35" s="12"/>
      <c r="D35" s="12"/>
      <c r="E35" s="12"/>
      <c r="F35" s="12"/>
    </row>
    <row r="36" spans="1:8" x14ac:dyDescent="0.3">
      <c r="A36" s="12"/>
      <c r="B36" s="12"/>
      <c r="C36" s="12"/>
      <c r="D36" s="12"/>
      <c r="E36" s="12"/>
      <c r="F36" s="12"/>
    </row>
    <row r="37" spans="1:8" x14ac:dyDescent="0.3">
      <c r="C37" s="12"/>
      <c r="D37" s="12"/>
      <c r="E37" s="12"/>
      <c r="F37" s="12"/>
    </row>
    <row r="38" spans="1:8" x14ac:dyDescent="0.3">
      <c r="C38" s="12"/>
      <c r="D38" s="12"/>
      <c r="E38" s="12"/>
      <c r="F38" s="12"/>
    </row>
    <row r="39" spans="1:8" x14ac:dyDescent="0.3">
      <c r="C39" s="12"/>
      <c r="D39" s="12"/>
      <c r="E39" s="12"/>
      <c r="F39" s="12"/>
    </row>
    <row r="40" spans="1:8" x14ac:dyDescent="0.3">
      <c r="C40" s="12"/>
      <c r="D40" s="12"/>
      <c r="E40" s="12"/>
      <c r="F40" s="12"/>
    </row>
    <row r="41" spans="1:8" x14ac:dyDescent="0.3">
      <c r="C41" s="12"/>
      <c r="D41" s="12"/>
      <c r="E41" s="12"/>
      <c r="F41" s="12"/>
    </row>
    <row r="42" spans="1:8" x14ac:dyDescent="0.3">
      <c r="C42" s="12"/>
      <c r="D42" s="12"/>
      <c r="E42" s="12"/>
      <c r="F42" s="12"/>
    </row>
    <row r="43" spans="1:8" x14ac:dyDescent="0.3">
      <c r="C43" s="12"/>
      <c r="D43" s="12"/>
      <c r="E43" s="12"/>
      <c r="F43" s="12"/>
    </row>
    <row r="44" spans="1:8" x14ac:dyDescent="0.3">
      <c r="C44" s="12"/>
      <c r="D44" s="12"/>
      <c r="E44" s="12"/>
      <c r="F44" s="12"/>
    </row>
    <row r="45" spans="1:8" x14ac:dyDescent="0.3">
      <c r="A45" s="12"/>
      <c r="B45" s="12"/>
    </row>
    <row r="46" spans="1:8" x14ac:dyDescent="0.3">
      <c r="A46" s="207" t="s">
        <v>488</v>
      </c>
      <c r="B46" s="207"/>
      <c r="C46" s="207"/>
      <c r="D46" s="207"/>
      <c r="E46" s="207"/>
      <c r="F46" s="207"/>
      <c r="G46" s="207"/>
      <c r="H46" s="207"/>
    </row>
    <row r="47" spans="1:8" ht="21.75" customHeight="1" x14ac:dyDescent="0.3">
      <c r="A47" s="332" t="s">
        <v>489</v>
      </c>
      <c r="B47" s="245"/>
      <c r="C47" s="245"/>
      <c r="D47" s="245"/>
      <c r="E47" s="245"/>
      <c r="F47" s="245"/>
      <c r="G47" s="245"/>
      <c r="H47" s="245"/>
    </row>
    <row r="48" spans="1:8" ht="21.75" customHeight="1" x14ac:dyDescent="0.3">
      <c r="A48" s="332"/>
      <c r="B48" s="245"/>
      <c r="C48" s="245"/>
      <c r="D48" s="245"/>
      <c r="E48" s="245"/>
      <c r="F48" s="245"/>
      <c r="G48" s="245"/>
      <c r="H48" s="245"/>
    </row>
    <row r="49" spans="1:8" ht="21.75" customHeight="1" x14ac:dyDescent="0.3">
      <c r="A49" s="332" t="s">
        <v>490</v>
      </c>
      <c r="B49" s="245"/>
      <c r="C49" s="245"/>
      <c r="D49" s="245"/>
      <c r="E49" s="245"/>
      <c r="F49" s="245"/>
      <c r="G49" s="245"/>
      <c r="H49" s="245"/>
    </row>
    <row r="50" spans="1:8" ht="21.75" customHeight="1" x14ac:dyDescent="0.3">
      <c r="A50" s="332"/>
      <c r="B50" s="245"/>
      <c r="C50" s="245"/>
      <c r="D50" s="245"/>
      <c r="E50" s="245"/>
      <c r="F50" s="245"/>
      <c r="G50" s="245"/>
      <c r="H50" s="245"/>
    </row>
    <row r="51" spans="1:8" ht="21.75" customHeight="1" x14ac:dyDescent="0.3">
      <c r="A51" s="332" t="s">
        <v>491</v>
      </c>
      <c r="B51" s="245"/>
      <c r="C51" s="245"/>
      <c r="D51" s="245"/>
      <c r="E51" s="245"/>
      <c r="F51" s="245"/>
      <c r="G51" s="245"/>
      <c r="H51" s="245"/>
    </row>
    <row r="52" spans="1:8" ht="21.75" customHeight="1" x14ac:dyDescent="0.3">
      <c r="A52" s="332"/>
      <c r="B52" s="245"/>
      <c r="C52" s="245"/>
      <c r="D52" s="245"/>
      <c r="E52" s="245"/>
      <c r="F52" s="245"/>
      <c r="G52" s="245"/>
      <c r="H52" s="245"/>
    </row>
    <row r="53" spans="1:8" ht="21.75" customHeight="1" x14ac:dyDescent="0.3">
      <c r="A53" s="332" t="s">
        <v>492</v>
      </c>
      <c r="B53" s="245"/>
      <c r="C53" s="245"/>
      <c r="D53" s="245"/>
      <c r="E53" s="245"/>
      <c r="F53" s="245"/>
      <c r="G53" s="245"/>
      <c r="H53" s="245"/>
    </row>
    <row r="54" spans="1:8" ht="21.75" customHeight="1" x14ac:dyDescent="0.3">
      <c r="A54" s="332"/>
      <c r="B54" s="245"/>
      <c r="C54" s="245"/>
      <c r="D54" s="245"/>
      <c r="E54" s="245"/>
      <c r="F54" s="245"/>
      <c r="G54" s="245"/>
      <c r="H54" s="245"/>
    </row>
    <row r="55" spans="1:8" x14ac:dyDescent="0.3">
      <c r="C55" s="12"/>
      <c r="D55" s="12"/>
      <c r="E55" s="12"/>
      <c r="F55" s="12"/>
    </row>
    <row r="56" spans="1:8" x14ac:dyDescent="0.3">
      <c r="A56" s="12"/>
      <c r="B56" s="12"/>
      <c r="C56" s="12"/>
      <c r="D56" s="12"/>
      <c r="E56" s="12"/>
      <c r="F56" s="12"/>
    </row>
    <row r="57" spans="1:8" x14ac:dyDescent="0.3">
      <c r="A57" s="225" t="s">
        <v>493</v>
      </c>
      <c r="B57" s="226"/>
      <c r="C57" s="226"/>
      <c r="D57" s="226"/>
      <c r="E57" s="226"/>
      <c r="F57" s="226"/>
      <c r="G57" s="226"/>
      <c r="H57" s="227"/>
    </row>
    <row r="58" spans="1:8" ht="31.5" customHeight="1" x14ac:dyDescent="0.3">
      <c r="A58" s="134" t="s">
        <v>494</v>
      </c>
      <c r="B58" s="142" t="b">
        <v>0</v>
      </c>
      <c r="C58" s="321" t="s">
        <v>495</v>
      </c>
      <c r="D58" s="321"/>
      <c r="E58" s="321"/>
      <c r="F58" s="321"/>
      <c r="G58" s="321"/>
      <c r="H58" s="321"/>
    </row>
    <row r="59" spans="1:8" x14ac:dyDescent="0.3">
      <c r="A59" s="134" t="s">
        <v>496</v>
      </c>
      <c r="B59" s="142" t="b">
        <v>0</v>
      </c>
      <c r="C59" s="322" t="s">
        <v>497</v>
      </c>
      <c r="D59" s="322"/>
      <c r="E59" s="322"/>
      <c r="F59" s="322"/>
      <c r="G59" s="322"/>
      <c r="H59" s="322"/>
    </row>
    <row r="60" spans="1:8" x14ac:dyDescent="0.3">
      <c r="A60" s="134" t="s">
        <v>498</v>
      </c>
      <c r="B60" s="142" t="b">
        <v>0</v>
      </c>
      <c r="C60" s="322" t="s">
        <v>499</v>
      </c>
      <c r="D60" s="322"/>
      <c r="E60" s="322"/>
      <c r="F60" s="322"/>
      <c r="G60" s="322"/>
      <c r="H60" s="322"/>
    </row>
    <row r="61" spans="1:8" x14ac:dyDescent="0.3">
      <c r="A61" s="134" t="s">
        <v>500</v>
      </c>
      <c r="B61" s="142" t="b">
        <v>0</v>
      </c>
      <c r="C61" s="322" t="s">
        <v>501</v>
      </c>
      <c r="D61" s="322"/>
      <c r="E61" s="322"/>
      <c r="F61" s="322"/>
      <c r="G61" s="322"/>
      <c r="H61" s="322"/>
    </row>
    <row r="62" spans="1:8" x14ac:dyDescent="0.3">
      <c r="A62" s="129"/>
      <c r="B62" s="12"/>
      <c r="C62" s="12"/>
      <c r="D62" s="12"/>
      <c r="E62" s="12"/>
      <c r="F62" s="12"/>
    </row>
    <row r="63" spans="1:8" x14ac:dyDescent="0.3">
      <c r="A63" s="225" t="s">
        <v>502</v>
      </c>
      <c r="B63" s="226"/>
      <c r="C63" s="226"/>
      <c r="D63" s="226"/>
      <c r="E63" s="226"/>
      <c r="F63" s="226"/>
      <c r="G63" s="226"/>
      <c r="H63" s="227"/>
    </row>
    <row r="64" spans="1:8" ht="26.1" customHeight="1" x14ac:dyDescent="0.3">
      <c r="A64" s="172" t="s">
        <v>503</v>
      </c>
      <c r="B64" s="142" t="b">
        <v>0</v>
      </c>
      <c r="C64" s="339" t="s">
        <v>504</v>
      </c>
      <c r="D64" s="339"/>
      <c r="E64" s="339"/>
      <c r="F64" s="339"/>
      <c r="G64" s="339"/>
      <c r="H64" s="339"/>
    </row>
    <row r="65" spans="1:8" ht="14.55" customHeight="1" x14ac:dyDescent="0.3">
      <c r="A65" s="134" t="s">
        <v>505</v>
      </c>
      <c r="B65" s="142" t="b">
        <v>0</v>
      </c>
      <c r="C65" s="339" t="s">
        <v>506</v>
      </c>
      <c r="D65" s="339"/>
      <c r="E65" s="339"/>
      <c r="F65" s="339"/>
      <c r="G65" s="339"/>
      <c r="H65" s="339"/>
    </row>
    <row r="66" spans="1:8" ht="26.1" customHeight="1" x14ac:dyDescent="0.3">
      <c r="A66" s="134" t="s">
        <v>500</v>
      </c>
      <c r="B66" s="142" t="b">
        <v>0</v>
      </c>
      <c r="C66" s="339" t="s">
        <v>507</v>
      </c>
      <c r="D66" s="339"/>
      <c r="E66" s="339"/>
      <c r="F66" s="339"/>
      <c r="G66" s="339"/>
      <c r="H66" s="339"/>
    </row>
    <row r="67" spans="1:8" ht="26.1" customHeight="1" x14ac:dyDescent="0.3">
      <c r="A67" s="134" t="s">
        <v>508</v>
      </c>
      <c r="B67" s="142" t="b">
        <v>0</v>
      </c>
      <c r="C67" s="339" t="s">
        <v>509</v>
      </c>
      <c r="D67" s="339"/>
      <c r="E67" s="339"/>
      <c r="F67" s="339"/>
      <c r="G67" s="339"/>
      <c r="H67" s="339"/>
    </row>
    <row r="68" spans="1:8" ht="14.55" customHeight="1" x14ac:dyDescent="0.3">
      <c r="A68" s="134" t="s">
        <v>510</v>
      </c>
      <c r="B68" s="142" t="b">
        <v>0</v>
      </c>
      <c r="C68" s="339" t="s">
        <v>511</v>
      </c>
      <c r="D68" s="339"/>
      <c r="E68" s="339"/>
      <c r="F68" s="339"/>
      <c r="G68" s="339"/>
      <c r="H68" s="339"/>
    </row>
    <row r="69" spans="1:8" x14ac:dyDescent="0.3">
      <c r="A69" s="12"/>
      <c r="B69" s="12"/>
      <c r="C69" s="12"/>
      <c r="D69" s="12"/>
      <c r="E69" s="12"/>
      <c r="F69" s="12"/>
    </row>
    <row r="71" spans="1:8" x14ac:dyDescent="0.3">
      <c r="A71" s="207" t="s">
        <v>512</v>
      </c>
      <c r="B71" s="207"/>
      <c r="C71" s="207"/>
      <c r="D71" s="207"/>
      <c r="E71" s="207"/>
      <c r="F71" s="207"/>
      <c r="G71" s="207"/>
      <c r="H71" s="207"/>
    </row>
    <row r="72" spans="1:8" ht="67.5" customHeight="1" x14ac:dyDescent="0.3">
      <c r="A72" s="340"/>
      <c r="B72" s="341"/>
      <c r="C72" s="341"/>
      <c r="D72" s="341"/>
      <c r="E72" s="341"/>
      <c r="F72" s="341"/>
      <c r="G72" s="341"/>
      <c r="H72" s="342"/>
    </row>
    <row r="73" spans="1:8" x14ac:dyDescent="0.3">
      <c r="A73" s="343"/>
      <c r="B73" s="344"/>
      <c r="C73" s="344"/>
      <c r="D73" s="344"/>
      <c r="E73" s="344"/>
      <c r="F73" s="344"/>
      <c r="G73" s="344"/>
      <c r="H73" s="345"/>
    </row>
    <row r="74" spans="1:8" x14ac:dyDescent="0.3">
      <c r="A74" s="343"/>
      <c r="B74" s="344"/>
      <c r="C74" s="344"/>
      <c r="D74" s="344"/>
      <c r="E74" s="344"/>
      <c r="F74" s="344"/>
      <c r="G74" s="344"/>
      <c r="H74" s="345"/>
    </row>
    <row r="75" spans="1:8" x14ac:dyDescent="0.3">
      <c r="A75" s="346"/>
      <c r="B75" s="347"/>
      <c r="C75" s="347"/>
      <c r="D75" s="347"/>
      <c r="E75" s="347"/>
      <c r="F75" s="347"/>
      <c r="G75" s="347"/>
      <c r="H75" s="348"/>
    </row>
    <row r="76" spans="1:8" x14ac:dyDescent="0.3">
      <c r="A76" s="12"/>
      <c r="B76" s="12"/>
      <c r="C76" s="12"/>
      <c r="D76" s="12"/>
      <c r="E76" s="12"/>
      <c r="F76" s="12"/>
    </row>
    <row r="77" spans="1:8" x14ac:dyDescent="0.3">
      <c r="D77" s="12"/>
      <c r="E77" s="12"/>
      <c r="F77" s="12"/>
    </row>
    <row r="78" spans="1:8" x14ac:dyDescent="0.3">
      <c r="A78" s="12"/>
      <c r="B78" s="12"/>
      <c r="C78" s="12"/>
      <c r="D78" s="12"/>
      <c r="E78" s="12"/>
      <c r="F78" s="12"/>
    </row>
    <row r="79" spans="1:8" x14ac:dyDescent="0.3">
      <c r="A79" s="12"/>
      <c r="B79" s="12"/>
      <c r="C79" s="12"/>
      <c r="D79" s="12"/>
      <c r="E79" s="12"/>
      <c r="F79" s="12"/>
    </row>
    <row r="80" spans="1:8" x14ac:dyDescent="0.3">
      <c r="A80" s="207" t="s">
        <v>513</v>
      </c>
      <c r="B80" s="207"/>
      <c r="C80" s="207"/>
      <c r="D80" s="207"/>
      <c r="E80" s="207"/>
      <c r="F80" s="207"/>
      <c r="G80" s="207"/>
      <c r="H80" s="207"/>
    </row>
    <row r="81" spans="1:8" x14ac:dyDescent="0.3">
      <c r="A81" s="207" t="s">
        <v>514</v>
      </c>
      <c r="B81" s="207"/>
      <c r="C81" s="207" t="s">
        <v>515</v>
      </c>
      <c r="D81" s="207"/>
      <c r="E81" s="207"/>
      <c r="F81" s="207" t="s">
        <v>516</v>
      </c>
      <c r="G81" s="207"/>
      <c r="H81" s="81" t="s">
        <v>517</v>
      </c>
    </row>
    <row r="82" spans="1:8" ht="44.25" customHeight="1" x14ac:dyDescent="0.3">
      <c r="A82" s="337"/>
      <c r="B82" s="337"/>
      <c r="C82" s="337"/>
      <c r="D82" s="337"/>
      <c r="E82" s="337"/>
      <c r="F82" s="338"/>
      <c r="G82" s="338"/>
      <c r="H82" s="88"/>
    </row>
    <row r="83" spans="1:8" ht="44.25" customHeight="1" x14ac:dyDescent="0.3">
      <c r="A83" s="337"/>
      <c r="B83" s="337"/>
      <c r="C83" s="337"/>
      <c r="D83" s="337"/>
      <c r="E83" s="337"/>
      <c r="F83" s="338"/>
      <c r="G83" s="338"/>
      <c r="H83" s="85"/>
    </row>
    <row r="84" spans="1:8" ht="44.25" customHeight="1" x14ac:dyDescent="0.3">
      <c r="A84" s="337"/>
      <c r="B84" s="337"/>
      <c r="C84" s="337"/>
      <c r="D84" s="337"/>
      <c r="E84" s="337"/>
      <c r="F84" s="338"/>
      <c r="G84" s="338"/>
      <c r="H84" s="85"/>
    </row>
    <row r="85" spans="1:8" ht="44.25" customHeight="1" x14ac:dyDescent="0.3">
      <c r="A85" s="337"/>
      <c r="B85" s="337"/>
      <c r="C85" s="337"/>
      <c r="D85" s="337"/>
      <c r="E85" s="337"/>
      <c r="F85" s="338"/>
      <c r="G85" s="338"/>
      <c r="H85" s="85"/>
    </row>
    <row r="86" spans="1:8" ht="44.25" customHeight="1" x14ac:dyDescent="0.3">
      <c r="A86" s="337"/>
      <c r="B86" s="337"/>
      <c r="C86" s="337"/>
      <c r="D86" s="337"/>
      <c r="E86" s="337"/>
      <c r="F86" s="338"/>
      <c r="G86" s="338"/>
      <c r="H86" s="85"/>
    </row>
    <row r="87" spans="1:8" ht="44.25" customHeight="1" x14ac:dyDescent="0.3">
      <c r="A87" s="337"/>
      <c r="B87" s="337"/>
      <c r="C87" s="337"/>
      <c r="D87" s="337"/>
      <c r="E87" s="337"/>
      <c r="F87" s="338"/>
      <c r="G87" s="338"/>
      <c r="H87" s="85"/>
    </row>
    <row r="88" spans="1:8" ht="44.25" customHeight="1" x14ac:dyDescent="0.3">
      <c r="A88" s="337"/>
      <c r="B88" s="337"/>
      <c r="C88" s="337"/>
      <c r="D88" s="337"/>
      <c r="E88" s="337"/>
      <c r="F88" s="338"/>
      <c r="G88" s="338"/>
      <c r="H88" s="85"/>
    </row>
    <row r="89" spans="1:8" ht="44.25" customHeight="1" x14ac:dyDescent="0.3">
      <c r="A89" s="337"/>
      <c r="B89" s="337"/>
      <c r="C89" s="337"/>
      <c r="D89" s="337"/>
      <c r="E89" s="337"/>
      <c r="F89" s="338"/>
      <c r="G89" s="338"/>
      <c r="H89" s="85"/>
    </row>
    <row r="90" spans="1:8" ht="44.25" customHeight="1" x14ac:dyDescent="0.3">
      <c r="A90" s="337"/>
      <c r="B90" s="337"/>
      <c r="C90" s="337"/>
      <c r="D90" s="337"/>
      <c r="E90" s="337"/>
      <c r="F90" s="338"/>
      <c r="G90" s="338"/>
      <c r="H90" s="85"/>
    </row>
    <row r="91" spans="1:8" ht="44.25" customHeight="1" x14ac:dyDescent="0.3">
      <c r="A91" s="337"/>
      <c r="B91" s="337"/>
      <c r="C91" s="337"/>
      <c r="D91" s="337"/>
      <c r="E91" s="337"/>
      <c r="F91" s="338"/>
      <c r="G91" s="338"/>
      <c r="H91" s="85"/>
    </row>
  </sheetData>
  <sortState xmlns:xlrd2="http://schemas.microsoft.com/office/spreadsheetml/2017/richdata2" ref="A11:A38">
    <sortCondition ref="A11:A38"/>
  </sortState>
  <mergeCells count="83">
    <mergeCell ref="F21:G21"/>
    <mergeCell ref="F22:G22"/>
    <mergeCell ref="B8:H8"/>
    <mergeCell ref="B9:H9"/>
    <mergeCell ref="B10:H10"/>
    <mergeCell ref="F16:G16"/>
    <mergeCell ref="F17:G17"/>
    <mergeCell ref="A17:B17"/>
    <mergeCell ref="A20:B20"/>
    <mergeCell ref="F15:G15"/>
    <mergeCell ref="A18:B18"/>
    <mergeCell ref="A19:B19"/>
    <mergeCell ref="F18:G18"/>
    <mergeCell ref="F19:G19"/>
    <mergeCell ref="F20:G20"/>
    <mergeCell ref="A47:A48"/>
    <mergeCell ref="B47:H48"/>
    <mergeCell ref="A83:B83"/>
    <mergeCell ref="C83:E83"/>
    <mergeCell ref="F83:G83"/>
    <mergeCell ref="A81:B81"/>
    <mergeCell ref="C81:E81"/>
    <mergeCell ref="F81:G81"/>
    <mergeCell ref="A80:H80"/>
    <mergeCell ref="A71:H71"/>
    <mergeCell ref="A63:H63"/>
    <mergeCell ref="C64:H64"/>
    <mergeCell ref="C65:H65"/>
    <mergeCell ref="C66:H66"/>
    <mergeCell ref="C67:H67"/>
    <mergeCell ref="A72:H75"/>
    <mergeCell ref="F82:G82"/>
    <mergeCell ref="A89:B89"/>
    <mergeCell ref="A90:B90"/>
    <mergeCell ref="C85:E85"/>
    <mergeCell ref="C86:E86"/>
    <mergeCell ref="C87:E87"/>
    <mergeCell ref="C88:E88"/>
    <mergeCell ref="C89:E89"/>
    <mergeCell ref="C90:E90"/>
    <mergeCell ref="F86:G86"/>
    <mergeCell ref="F87:G87"/>
    <mergeCell ref="F88:G88"/>
    <mergeCell ref="F89:G89"/>
    <mergeCell ref="F90:G90"/>
    <mergeCell ref="F85:G85"/>
    <mergeCell ref="A91:B91"/>
    <mergeCell ref="C91:E91"/>
    <mergeCell ref="F91:G91"/>
    <mergeCell ref="A53:A54"/>
    <mergeCell ref="B51:H52"/>
    <mergeCell ref="B53:H54"/>
    <mergeCell ref="A84:B84"/>
    <mergeCell ref="C84:E84"/>
    <mergeCell ref="F84:G84"/>
    <mergeCell ref="A85:B85"/>
    <mergeCell ref="A86:B86"/>
    <mergeCell ref="A87:B87"/>
    <mergeCell ref="A88:B88"/>
    <mergeCell ref="A82:B82"/>
    <mergeCell ref="C82:E82"/>
    <mergeCell ref="C68:H68"/>
    <mergeCell ref="E1:H4"/>
    <mergeCell ref="A46:H46"/>
    <mergeCell ref="B49:H50"/>
    <mergeCell ref="A49:A50"/>
    <mergeCell ref="A51:A52"/>
    <mergeCell ref="A21:B21"/>
    <mergeCell ref="A12:B12"/>
    <mergeCell ref="A13:B13"/>
    <mergeCell ref="A14:B14"/>
    <mergeCell ref="A15:B15"/>
    <mergeCell ref="A16:B16"/>
    <mergeCell ref="A22:B22"/>
    <mergeCell ref="F12:G12"/>
    <mergeCell ref="F13:G13"/>
    <mergeCell ref="F14:G14"/>
    <mergeCell ref="F23:G23"/>
    <mergeCell ref="C58:H58"/>
    <mergeCell ref="A57:H57"/>
    <mergeCell ref="C59:H59"/>
    <mergeCell ref="C60:H60"/>
    <mergeCell ref="C61:H61"/>
  </mergeCells>
  <conditionalFormatting sqref="C13:C22">
    <cfRule type="cellIs" dxfId="0" priority="1" operator="lessThanOrEqual">
      <formula>2</formula>
    </cfRule>
  </conditionalFormatting>
  <pageMargins left="0.25" right="0.25" top="0.75" bottom="0.75" header="0.3" footer="0.3"/>
  <pageSetup scale="98" orientation="portrait" horizontalDpi="300" verticalDpi="300" r:id="rId1"/>
  <headerFooter>
    <oddFooter>&amp;LForm 5 - Operational Assessment Analysis&amp;RPage &amp;P of &amp;N</oddFooter>
  </headerFooter>
  <rowBreaks count="1" manualBreakCount="1">
    <brk id="7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2A11F-F0EB-4B8A-AF4C-02693C54CB70}">
  <sheetPr>
    <tabColor theme="7" tint="0.39997558519241921"/>
  </sheetPr>
  <dimension ref="A1:N44"/>
  <sheetViews>
    <sheetView showGridLines="0" view="pageLayout" zoomScaleNormal="115" zoomScaleSheetLayoutView="130" workbookViewId="0">
      <selection activeCell="F18" sqref="F18:F20"/>
    </sheetView>
  </sheetViews>
  <sheetFormatPr defaultColWidth="9.21875" defaultRowHeight="13.8" x14ac:dyDescent="0.25"/>
  <cols>
    <col min="1" max="3" width="9.44140625" style="12" customWidth="1"/>
    <col min="4" max="4" width="8.77734375" style="12" customWidth="1"/>
    <col min="5" max="5" width="7.5546875" style="12" customWidth="1"/>
    <col min="6" max="7" width="9.77734375" style="12" customWidth="1"/>
    <col min="8" max="9" width="9.44140625" style="12" customWidth="1"/>
    <col min="10" max="11" width="13.21875" style="12" customWidth="1"/>
    <col min="12" max="12" width="10.77734375" style="12" customWidth="1"/>
    <col min="13" max="13" width="6.77734375" style="12" customWidth="1"/>
    <col min="14" max="16384" width="9.21875" style="12"/>
  </cols>
  <sheetData>
    <row r="1" spans="1:14" ht="14.4" x14ac:dyDescent="0.3">
      <c r="A1" s="368" t="s">
        <v>22</v>
      </c>
      <c r="B1" s="368"/>
      <c r="C1" s="349">
        <f>Analysis!B8</f>
        <v>0</v>
      </c>
      <c r="D1" s="349"/>
      <c r="E1" s="349"/>
      <c r="F1" s="365" t="s">
        <v>518</v>
      </c>
      <c r="G1" s="365"/>
      <c r="H1" s="297" t="str">
        <f>CONCATENATE('Supplier Bio'!L11,", ",'Supplier Bio'!L13)</f>
        <v xml:space="preserve">, </v>
      </c>
      <c r="I1" s="297"/>
      <c r="J1" s="336" t="s">
        <v>519</v>
      </c>
      <c r="K1" s="336"/>
      <c r="L1" s="336"/>
      <c r="M1" s="362"/>
      <c r="N1" s="181">
        <v>5</v>
      </c>
    </row>
    <row r="2" spans="1:14" ht="14.4" x14ac:dyDescent="0.3">
      <c r="A2" s="368" t="s">
        <v>18</v>
      </c>
      <c r="B2" s="368"/>
      <c r="C2" s="349">
        <f>Analysis!B9</f>
        <v>0</v>
      </c>
      <c r="D2" s="349"/>
      <c r="E2" s="349"/>
      <c r="F2" s="365" t="s">
        <v>520</v>
      </c>
      <c r="G2" s="365"/>
      <c r="H2" s="374" t="str">
        <f>'Supplier Bio'!E54&amp;" sqr.ft."</f>
        <v xml:space="preserve"> sqr.ft.</v>
      </c>
      <c r="I2" s="374"/>
      <c r="J2" s="115" t="s">
        <v>521</v>
      </c>
      <c r="K2" s="115"/>
      <c r="L2" s="114" t="e">
        <f>'Supplier Bio'!K69</f>
        <v>#DIV/0!</v>
      </c>
      <c r="M2" s="179"/>
    </row>
    <row r="3" spans="1:14" ht="14.4" x14ac:dyDescent="0.3">
      <c r="A3" s="368" t="s">
        <v>19</v>
      </c>
      <c r="B3" s="368"/>
      <c r="C3" s="350">
        <f>Analysis!B10</f>
        <v>0</v>
      </c>
      <c r="D3" s="350"/>
      <c r="E3" s="350"/>
      <c r="F3" s="365" t="s">
        <v>522</v>
      </c>
      <c r="G3" s="365"/>
      <c r="H3" s="297">
        <f>'Supplier Bio'!H59</f>
        <v>0</v>
      </c>
      <c r="I3" s="297"/>
      <c r="J3" s="358" t="s">
        <v>523</v>
      </c>
      <c r="K3" s="360"/>
      <c r="L3" s="165">
        <f>'Supplier Bio'!F28</f>
        <v>0</v>
      </c>
      <c r="M3" s="179"/>
    </row>
    <row r="4" spans="1:14" ht="14.4" x14ac:dyDescent="0.3">
      <c r="J4" s="358" t="s">
        <v>524</v>
      </c>
      <c r="K4" s="360"/>
      <c r="L4" s="166">
        <f>'Supplier Bio'!F29</f>
        <v>0</v>
      </c>
      <c r="N4" s="182">
        <v>6</v>
      </c>
    </row>
    <row r="5" spans="1:14" ht="14.4" x14ac:dyDescent="0.3">
      <c r="A5" s="115" t="s">
        <v>525</v>
      </c>
      <c r="B5" s="375" t="s">
        <v>526</v>
      </c>
      <c r="C5" s="375"/>
      <c r="D5" s="375"/>
      <c r="E5" s="375"/>
      <c r="J5" s="358" t="s">
        <v>527</v>
      </c>
      <c r="K5" s="360"/>
      <c r="L5" s="166">
        <f>'Supplier Bio'!M28</f>
        <v>0</v>
      </c>
      <c r="M5" s="179"/>
    </row>
    <row r="6" spans="1:14" ht="16.5" customHeight="1" x14ac:dyDescent="0.3">
      <c r="A6" s="169" t="s">
        <v>528</v>
      </c>
      <c r="B6" s="376" t="s">
        <v>526</v>
      </c>
      <c r="C6" s="376"/>
      <c r="D6" s="376"/>
      <c r="E6" s="376"/>
      <c r="J6" s="167" t="s">
        <v>529</v>
      </c>
      <c r="K6" s="168"/>
      <c r="L6" s="144">
        <f>'Supplier Bio'!M29</f>
        <v>0</v>
      </c>
      <c r="M6" s="180"/>
    </row>
    <row r="7" spans="1:14" ht="16.5" customHeight="1" x14ac:dyDescent="0.25">
      <c r="A7" s="369" t="s">
        <v>530</v>
      </c>
      <c r="B7" s="370"/>
      <c r="C7" s="371" t="str">
        <f>CONCATENATE('Supplier Bio'!B76,", ",'Supplier Bio'!B77,", ", 'Supplier Bio'!B78,", ", 'Supplier Bio'!B79,", ", 'Supplier Bio'!B80)</f>
        <v xml:space="preserve">, , , , </v>
      </c>
      <c r="D7" s="372"/>
      <c r="E7" s="372"/>
      <c r="F7" s="373"/>
      <c r="G7" s="373"/>
      <c r="H7" s="373"/>
      <c r="I7" s="373"/>
      <c r="J7" s="373"/>
      <c r="K7" s="373"/>
      <c r="L7" s="373"/>
      <c r="M7" s="373"/>
    </row>
    <row r="8" spans="1:14" ht="17.25" customHeight="1" x14ac:dyDescent="0.25">
      <c r="A8" s="369" t="s">
        <v>531</v>
      </c>
      <c r="B8" s="370"/>
      <c r="C8" s="371" t="str">
        <f>CONCATENATE('Supplier Bio'!H76,", ",'Supplier Bio'!H77,", ", 'Supplier Bio'!H78,", ", 'Supplier Bio'!H79,", ", 'Supplier Bio'!H80)</f>
        <v xml:space="preserve">, , , , </v>
      </c>
      <c r="D8" s="372"/>
      <c r="E8" s="372"/>
      <c r="F8" s="373"/>
      <c r="G8" s="373"/>
      <c r="H8" s="373"/>
      <c r="I8" s="373"/>
      <c r="J8" s="373"/>
      <c r="K8" s="373"/>
      <c r="L8" s="373"/>
      <c r="M8" s="373"/>
    </row>
    <row r="10" spans="1:14" x14ac:dyDescent="0.25">
      <c r="A10" s="367" t="s">
        <v>532</v>
      </c>
      <c r="B10" s="367"/>
      <c r="C10" s="367"/>
      <c r="D10" s="367"/>
      <c r="E10" s="367"/>
      <c r="F10" s="367"/>
      <c r="G10" s="367"/>
      <c r="H10" s="367"/>
      <c r="I10" s="367"/>
      <c r="J10" s="367"/>
      <c r="K10" s="367"/>
      <c r="L10" s="367"/>
      <c r="M10" s="367"/>
    </row>
    <row r="11" spans="1:14" ht="65.25" customHeight="1" x14ac:dyDescent="0.25">
      <c r="A11" s="157" t="s">
        <v>121</v>
      </c>
      <c r="B11" s="377" t="s">
        <v>122</v>
      </c>
      <c r="C11" s="377"/>
      <c r="D11" s="378" t="s">
        <v>123</v>
      </c>
      <c r="E11" s="379"/>
      <c r="F11" s="158" t="s">
        <v>533</v>
      </c>
      <c r="G11" s="158" t="s">
        <v>534</v>
      </c>
      <c r="H11" s="158" t="s">
        <v>535</v>
      </c>
      <c r="I11" s="158" t="s">
        <v>127</v>
      </c>
      <c r="J11" s="158" t="s">
        <v>536</v>
      </c>
      <c r="K11" s="158" t="s">
        <v>537</v>
      </c>
      <c r="L11" s="158" t="s">
        <v>538</v>
      </c>
      <c r="M11" s="158" t="s">
        <v>539</v>
      </c>
    </row>
    <row r="12" spans="1:14" x14ac:dyDescent="0.25">
      <c r="A12" s="143"/>
      <c r="B12" s="366"/>
      <c r="C12" s="366"/>
      <c r="D12" s="380"/>
      <c r="E12" s="381"/>
      <c r="F12" s="143"/>
      <c r="G12" s="143"/>
      <c r="H12" s="143"/>
      <c r="I12" s="143"/>
      <c r="J12" s="143"/>
      <c r="K12" s="143"/>
      <c r="L12" s="143"/>
      <c r="M12" s="143"/>
    </row>
    <row r="13" spans="1:14" x14ac:dyDescent="0.25">
      <c r="A13" s="143"/>
      <c r="B13" s="366"/>
      <c r="C13" s="366"/>
      <c r="D13" s="380"/>
      <c r="E13" s="381"/>
      <c r="F13" s="143"/>
      <c r="G13" s="143"/>
      <c r="H13" s="143"/>
      <c r="I13" s="143"/>
      <c r="J13" s="143"/>
      <c r="K13" s="143"/>
      <c r="L13" s="143"/>
      <c r="M13" s="143"/>
    </row>
    <row r="14" spans="1:14" x14ac:dyDescent="0.25">
      <c r="A14" s="143"/>
      <c r="B14" s="366"/>
      <c r="C14" s="366"/>
      <c r="D14" s="380"/>
      <c r="E14" s="381"/>
      <c r="F14" s="143"/>
      <c r="G14" s="143"/>
      <c r="H14" s="143"/>
      <c r="I14" s="143"/>
      <c r="J14" s="143"/>
      <c r="K14" s="143"/>
      <c r="L14" s="143"/>
      <c r="M14" s="143"/>
    </row>
    <row r="15" spans="1:14" x14ac:dyDescent="0.25">
      <c r="A15" s="143"/>
      <c r="B15" s="366"/>
      <c r="C15" s="366"/>
      <c r="D15" s="380"/>
      <c r="E15" s="381"/>
      <c r="F15" s="143"/>
      <c r="G15" s="143"/>
      <c r="H15" s="143"/>
      <c r="I15" s="143"/>
      <c r="J15" s="143"/>
      <c r="K15" s="143"/>
      <c r="L15" s="143"/>
      <c r="M15" s="143"/>
    </row>
    <row r="17" spans="1:13" x14ac:dyDescent="0.25">
      <c r="A17" s="336" t="s">
        <v>7</v>
      </c>
      <c r="B17" s="336"/>
      <c r="C17" s="336"/>
      <c r="D17" s="336"/>
      <c r="E17" s="336"/>
      <c r="F17" s="336"/>
      <c r="H17" s="362" t="s">
        <v>540</v>
      </c>
      <c r="I17" s="363"/>
      <c r="J17" s="363"/>
      <c r="K17" s="363"/>
      <c r="L17" s="363"/>
      <c r="M17" s="364"/>
    </row>
    <row r="18" spans="1:13" ht="14.4" x14ac:dyDescent="0.3">
      <c r="A18" s="361" t="s">
        <v>382</v>
      </c>
      <c r="B18" s="361"/>
      <c r="C18" s="361"/>
      <c r="D18" s="308">
        <f>'Financial Strength'!G14</f>
        <v>0</v>
      </c>
      <c r="E18" s="308"/>
      <c r="F18" s="141"/>
      <c r="H18" s="115" t="s">
        <v>487</v>
      </c>
      <c r="I18" s="115"/>
      <c r="J18" s="114" t="str">
        <f>CONCATENATE(Analysis!E23," ",Analysis!F23)</f>
        <v>0 / 355</v>
      </c>
      <c r="K18" s="141">
        <v>5</v>
      </c>
    </row>
    <row r="19" spans="1:13" ht="14.4" x14ac:dyDescent="0.3">
      <c r="A19" s="361" t="s">
        <v>541</v>
      </c>
      <c r="B19" s="361"/>
      <c r="C19" s="361"/>
      <c r="D19" s="309" t="e">
        <f>'Financial Strength'!H37</f>
        <v>#DIV/0!</v>
      </c>
      <c r="E19" s="309"/>
      <c r="F19" s="141"/>
    </row>
    <row r="20" spans="1:13" ht="14.4" x14ac:dyDescent="0.3">
      <c r="A20" s="361" t="s">
        <v>542</v>
      </c>
      <c r="B20" s="361"/>
      <c r="C20" s="361"/>
      <c r="D20" s="309" t="e">
        <f>'Financial Strength'!O35</f>
        <v>#DIV/0!</v>
      </c>
      <c r="E20" s="309"/>
      <c r="F20" s="141"/>
    </row>
    <row r="22" spans="1:13" x14ac:dyDescent="0.25">
      <c r="A22" s="358" t="s">
        <v>493</v>
      </c>
      <c r="B22" s="359"/>
      <c r="C22" s="360"/>
      <c r="D22" s="361" t="s">
        <v>543</v>
      </c>
      <c r="E22" s="361"/>
      <c r="F22" s="361"/>
    </row>
    <row r="23" spans="1:13" x14ac:dyDescent="0.25">
      <c r="A23" s="211" t="s">
        <v>494</v>
      </c>
      <c r="B23" s="211"/>
      <c r="C23" s="142" t="b">
        <f>Analysis!B58</f>
        <v>0</v>
      </c>
      <c r="D23" s="211" t="s">
        <v>503</v>
      </c>
      <c r="E23" s="211"/>
      <c r="F23" s="142" t="b">
        <f>Analysis!B64</f>
        <v>0</v>
      </c>
    </row>
    <row r="24" spans="1:13" x14ac:dyDescent="0.25">
      <c r="A24" s="211" t="s">
        <v>496</v>
      </c>
      <c r="B24" s="211"/>
      <c r="C24" s="142" t="b">
        <f>Analysis!B59</f>
        <v>0</v>
      </c>
      <c r="D24" s="211" t="s">
        <v>505</v>
      </c>
      <c r="E24" s="211"/>
      <c r="F24" s="142" t="b">
        <f>Analysis!B65</f>
        <v>0</v>
      </c>
    </row>
    <row r="25" spans="1:13" x14ac:dyDescent="0.25">
      <c r="A25" s="211" t="s">
        <v>498</v>
      </c>
      <c r="B25" s="211"/>
      <c r="C25" s="142" t="b">
        <f>Analysis!B60</f>
        <v>0</v>
      </c>
      <c r="D25" s="211" t="s">
        <v>500</v>
      </c>
      <c r="E25" s="211"/>
      <c r="F25" s="142" t="b">
        <f>Analysis!B66</f>
        <v>0</v>
      </c>
    </row>
    <row r="26" spans="1:13" x14ac:dyDescent="0.25">
      <c r="A26" s="211" t="s">
        <v>500</v>
      </c>
      <c r="B26" s="211"/>
      <c r="C26" s="142" t="b">
        <f>Analysis!B61</f>
        <v>0</v>
      </c>
      <c r="D26" s="211" t="s">
        <v>544</v>
      </c>
      <c r="E26" s="211"/>
      <c r="F26" s="142" t="b">
        <f>Analysis!B67</f>
        <v>0</v>
      </c>
    </row>
    <row r="27" spans="1:13" x14ac:dyDescent="0.25">
      <c r="D27" s="211" t="s">
        <v>510</v>
      </c>
      <c r="E27" s="211"/>
      <c r="F27" s="142" t="b">
        <f>Analysis!B68</f>
        <v>0</v>
      </c>
    </row>
    <row r="29" spans="1:13" x14ac:dyDescent="0.25">
      <c r="A29" s="105"/>
    </row>
    <row r="33" spans="1:13" x14ac:dyDescent="0.25">
      <c r="A33" s="355" t="s">
        <v>513</v>
      </c>
      <c r="B33" s="356"/>
      <c r="C33" s="356"/>
      <c r="D33" s="356"/>
      <c r="E33" s="356"/>
      <c r="F33" s="356"/>
      <c r="G33" s="356"/>
      <c r="H33" s="356"/>
      <c r="I33" s="356"/>
      <c r="J33" s="356"/>
      <c r="K33" s="356"/>
      <c r="L33" s="356"/>
      <c r="M33" s="356"/>
    </row>
    <row r="34" spans="1:13" x14ac:dyDescent="0.25">
      <c r="A34" s="355" t="s">
        <v>514</v>
      </c>
      <c r="B34" s="356"/>
      <c r="C34" s="356"/>
      <c r="D34" s="357"/>
      <c r="E34" s="355" t="s">
        <v>545</v>
      </c>
      <c r="F34" s="356"/>
      <c r="G34" s="356"/>
      <c r="H34" s="356"/>
      <c r="I34" s="356"/>
      <c r="J34" s="357"/>
      <c r="K34" s="158" t="s">
        <v>516</v>
      </c>
      <c r="L34" s="355" t="s">
        <v>546</v>
      </c>
      <c r="M34" s="357"/>
    </row>
    <row r="35" spans="1:13" ht="45" customHeight="1" x14ac:dyDescent="0.25">
      <c r="A35" s="351">
        <f>Analysis!A82</f>
        <v>0</v>
      </c>
      <c r="B35" s="352"/>
      <c r="C35" s="352"/>
      <c r="D35" s="353"/>
      <c r="E35" s="351">
        <f>Analysis!C82</f>
        <v>0</v>
      </c>
      <c r="F35" s="352"/>
      <c r="G35" s="352"/>
      <c r="H35" s="352"/>
      <c r="I35" s="352"/>
      <c r="J35" s="353"/>
      <c r="K35" s="171">
        <f>Analysis!F82</f>
        <v>0</v>
      </c>
      <c r="L35" s="354">
        <f>Analysis!H82</f>
        <v>0</v>
      </c>
      <c r="M35" s="353"/>
    </row>
    <row r="36" spans="1:13" ht="45" customHeight="1" x14ac:dyDescent="0.25">
      <c r="A36" s="351">
        <f>Analysis!A83</f>
        <v>0</v>
      </c>
      <c r="B36" s="352"/>
      <c r="C36" s="352"/>
      <c r="D36" s="353"/>
      <c r="E36" s="351">
        <f>Analysis!C83</f>
        <v>0</v>
      </c>
      <c r="F36" s="352"/>
      <c r="G36" s="352"/>
      <c r="H36" s="352"/>
      <c r="I36" s="352"/>
      <c r="J36" s="353"/>
      <c r="K36" s="171">
        <f>Analysis!F83</f>
        <v>0</v>
      </c>
      <c r="L36" s="354">
        <f>Analysis!H83</f>
        <v>0</v>
      </c>
      <c r="M36" s="353"/>
    </row>
    <row r="37" spans="1:13" ht="45" customHeight="1" x14ac:dyDescent="0.25">
      <c r="A37" s="351">
        <f>Analysis!A84</f>
        <v>0</v>
      </c>
      <c r="B37" s="352"/>
      <c r="C37" s="352"/>
      <c r="D37" s="353"/>
      <c r="E37" s="351">
        <f>Analysis!C84</f>
        <v>0</v>
      </c>
      <c r="F37" s="352"/>
      <c r="G37" s="352"/>
      <c r="H37" s="352"/>
      <c r="I37" s="352"/>
      <c r="J37" s="353"/>
      <c r="K37" s="171">
        <f>Analysis!F84</f>
        <v>0</v>
      </c>
      <c r="L37" s="354">
        <f>Analysis!H84</f>
        <v>0</v>
      </c>
      <c r="M37" s="353"/>
    </row>
    <row r="38" spans="1:13" ht="45" customHeight="1" x14ac:dyDescent="0.25">
      <c r="A38" s="351">
        <f>Analysis!A85</f>
        <v>0</v>
      </c>
      <c r="B38" s="352"/>
      <c r="C38" s="352"/>
      <c r="D38" s="353"/>
      <c r="E38" s="351">
        <f>Analysis!C85</f>
        <v>0</v>
      </c>
      <c r="F38" s="352"/>
      <c r="G38" s="352"/>
      <c r="H38" s="352"/>
      <c r="I38" s="352"/>
      <c r="J38" s="353"/>
      <c r="K38" s="171">
        <f>Analysis!F85</f>
        <v>0</v>
      </c>
      <c r="L38" s="354">
        <f>Analysis!H85</f>
        <v>0</v>
      </c>
      <c r="M38" s="353"/>
    </row>
    <row r="39" spans="1:13" ht="45" customHeight="1" x14ac:dyDescent="0.25">
      <c r="A39" s="351">
        <f>Analysis!A86</f>
        <v>0</v>
      </c>
      <c r="B39" s="352"/>
      <c r="C39" s="352"/>
      <c r="D39" s="353"/>
      <c r="E39" s="351">
        <f>Analysis!C86</f>
        <v>0</v>
      </c>
      <c r="F39" s="352"/>
      <c r="G39" s="352"/>
      <c r="H39" s="352"/>
      <c r="I39" s="352"/>
      <c r="J39" s="353"/>
      <c r="K39" s="171">
        <f>Analysis!F86</f>
        <v>0</v>
      </c>
      <c r="L39" s="354">
        <f>Analysis!H86</f>
        <v>0</v>
      </c>
      <c r="M39" s="353"/>
    </row>
    <row r="40" spans="1:13" ht="45" customHeight="1" x14ac:dyDescent="0.25">
      <c r="A40" s="351">
        <f>Analysis!A87</f>
        <v>0</v>
      </c>
      <c r="B40" s="352"/>
      <c r="C40" s="352"/>
      <c r="D40" s="353"/>
      <c r="E40" s="351">
        <f>Analysis!C87</f>
        <v>0</v>
      </c>
      <c r="F40" s="352"/>
      <c r="G40" s="352"/>
      <c r="H40" s="352"/>
      <c r="I40" s="352"/>
      <c r="J40" s="353"/>
      <c r="K40" s="171">
        <f>Analysis!F87</f>
        <v>0</v>
      </c>
      <c r="L40" s="354">
        <f>Analysis!H87</f>
        <v>0</v>
      </c>
      <c r="M40" s="353"/>
    </row>
    <row r="41" spans="1:13" ht="45" customHeight="1" x14ac:dyDescent="0.25">
      <c r="A41" s="351">
        <f>Analysis!A88</f>
        <v>0</v>
      </c>
      <c r="B41" s="352"/>
      <c r="C41" s="352"/>
      <c r="D41" s="353"/>
      <c r="E41" s="351">
        <f>Analysis!C88</f>
        <v>0</v>
      </c>
      <c r="F41" s="352"/>
      <c r="G41" s="352"/>
      <c r="H41" s="352"/>
      <c r="I41" s="352"/>
      <c r="J41" s="353"/>
      <c r="K41" s="171">
        <f>Analysis!F88</f>
        <v>0</v>
      </c>
      <c r="L41" s="354">
        <f>Analysis!H88</f>
        <v>0</v>
      </c>
      <c r="M41" s="353"/>
    </row>
    <row r="42" spans="1:13" ht="45" customHeight="1" x14ac:dyDescent="0.25">
      <c r="A42" s="351">
        <f>Analysis!A89</f>
        <v>0</v>
      </c>
      <c r="B42" s="352"/>
      <c r="C42" s="352"/>
      <c r="D42" s="353"/>
      <c r="E42" s="351">
        <f>Analysis!C89</f>
        <v>0</v>
      </c>
      <c r="F42" s="352"/>
      <c r="G42" s="352"/>
      <c r="H42" s="352"/>
      <c r="I42" s="352"/>
      <c r="J42" s="353"/>
      <c r="K42" s="171">
        <f>Analysis!F89</f>
        <v>0</v>
      </c>
      <c r="L42" s="354">
        <f>Analysis!H89</f>
        <v>0</v>
      </c>
      <c r="M42" s="353"/>
    </row>
    <row r="43" spans="1:13" ht="45" customHeight="1" x14ac:dyDescent="0.25">
      <c r="A43" s="351">
        <f>Analysis!A90</f>
        <v>0</v>
      </c>
      <c r="B43" s="352"/>
      <c r="C43" s="352"/>
      <c r="D43" s="353"/>
      <c r="E43" s="351">
        <f>Analysis!C90</f>
        <v>0</v>
      </c>
      <c r="F43" s="352"/>
      <c r="G43" s="352"/>
      <c r="H43" s="352"/>
      <c r="I43" s="352"/>
      <c r="J43" s="353"/>
      <c r="K43" s="171">
        <f>Analysis!F90</f>
        <v>0</v>
      </c>
      <c r="L43" s="354">
        <f>Analysis!H90</f>
        <v>0</v>
      </c>
      <c r="M43" s="353"/>
    </row>
    <row r="44" spans="1:13" ht="45" customHeight="1" x14ac:dyDescent="0.25">
      <c r="A44" s="351">
        <f>Analysis!A91</f>
        <v>0</v>
      </c>
      <c r="B44" s="352"/>
      <c r="C44" s="352"/>
      <c r="D44" s="353"/>
      <c r="E44" s="351">
        <f>Analysis!C91</f>
        <v>0</v>
      </c>
      <c r="F44" s="352"/>
      <c r="G44" s="352"/>
      <c r="H44" s="352"/>
      <c r="I44" s="352"/>
      <c r="J44" s="353"/>
      <c r="K44" s="171">
        <f>Analysis!F91</f>
        <v>0</v>
      </c>
      <c r="L44" s="354">
        <f>Analysis!H91</f>
        <v>0</v>
      </c>
      <c r="M44" s="353"/>
    </row>
  </sheetData>
  <mergeCells count="86">
    <mergeCell ref="B15:C15"/>
    <mergeCell ref="B11:C11"/>
    <mergeCell ref="D11:E11"/>
    <mergeCell ref="D12:E12"/>
    <mergeCell ref="D13:E13"/>
    <mergeCell ref="D14:E14"/>
    <mergeCell ref="D15:E15"/>
    <mergeCell ref="A8:B8"/>
    <mergeCell ref="C8:M8"/>
    <mergeCell ref="F2:G2"/>
    <mergeCell ref="F3:G3"/>
    <mergeCell ref="H2:I2"/>
    <mergeCell ref="H3:I3"/>
    <mergeCell ref="B5:E5"/>
    <mergeCell ref="B6:E6"/>
    <mergeCell ref="J5:K5"/>
    <mergeCell ref="C7:M7"/>
    <mergeCell ref="F1:G1"/>
    <mergeCell ref="B12:C12"/>
    <mergeCell ref="B13:C13"/>
    <mergeCell ref="B14:C14"/>
    <mergeCell ref="A10:M10"/>
    <mergeCell ref="A1:B1"/>
    <mergeCell ref="A2:B2"/>
    <mergeCell ref="A3:B3"/>
    <mergeCell ref="C3:E3"/>
    <mergeCell ref="C2:E2"/>
    <mergeCell ref="C1:E1"/>
    <mergeCell ref="H1:I1"/>
    <mergeCell ref="J1:M1"/>
    <mergeCell ref="J3:K3"/>
    <mergeCell ref="J4:K4"/>
    <mergeCell ref="A7:B7"/>
    <mergeCell ref="H17:M17"/>
    <mergeCell ref="A23:B23"/>
    <mergeCell ref="A24:B24"/>
    <mergeCell ref="A25:B25"/>
    <mergeCell ref="A17:F17"/>
    <mergeCell ref="A18:C18"/>
    <mergeCell ref="A19:C19"/>
    <mergeCell ref="A20:C20"/>
    <mergeCell ref="D19:E19"/>
    <mergeCell ref="D18:E18"/>
    <mergeCell ref="D20:E20"/>
    <mergeCell ref="D27:E27"/>
    <mergeCell ref="A22:C22"/>
    <mergeCell ref="A26:B26"/>
    <mergeCell ref="D22:F22"/>
    <mergeCell ref="D23:E23"/>
    <mergeCell ref="D24:E24"/>
    <mergeCell ref="D25:E25"/>
    <mergeCell ref="D26:E26"/>
    <mergeCell ref="A33:M33"/>
    <mergeCell ref="A36:D36"/>
    <mergeCell ref="E36:J36"/>
    <mergeCell ref="L36:M36"/>
    <mergeCell ref="A34:D34"/>
    <mergeCell ref="E34:J34"/>
    <mergeCell ref="L34:M34"/>
    <mergeCell ref="A35:D35"/>
    <mergeCell ref="E35:J35"/>
    <mergeCell ref="L35:M35"/>
    <mergeCell ref="A37:D37"/>
    <mergeCell ref="E37:J37"/>
    <mergeCell ref="L37:M37"/>
    <mergeCell ref="A38:D38"/>
    <mergeCell ref="E38:J38"/>
    <mergeCell ref="L38:M38"/>
    <mergeCell ref="A39:D39"/>
    <mergeCell ref="E39:J39"/>
    <mergeCell ref="L39:M39"/>
    <mergeCell ref="A40:D40"/>
    <mergeCell ref="E40:J40"/>
    <mergeCell ref="L40:M40"/>
    <mergeCell ref="A41:D41"/>
    <mergeCell ref="E41:J41"/>
    <mergeCell ref="L41:M41"/>
    <mergeCell ref="A42:D42"/>
    <mergeCell ref="E42:J42"/>
    <mergeCell ref="L42:M42"/>
    <mergeCell ref="A43:D43"/>
    <mergeCell ref="E43:J43"/>
    <mergeCell ref="L43:M43"/>
    <mergeCell ref="A44:D44"/>
    <mergeCell ref="E44:J44"/>
    <mergeCell ref="L44:M44"/>
  </mergeCells>
  <pageMargins left="0.7" right="0.7" top="0.75" bottom="0.75" header="0.3" footer="0.3"/>
  <pageSetup scale="93" orientation="landscape" horizontalDpi="300" verticalDpi="300" r:id="rId1"/>
  <headerFooter>
    <oddFooter>&amp;LForm 6 - Summary Slide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E241-3248-459B-8F89-4E3E010A286B}">
  <dimension ref="A1:G41"/>
  <sheetViews>
    <sheetView view="pageLayout" zoomScale="79" zoomScaleNormal="100" zoomScaleSheetLayoutView="100" zoomScalePageLayoutView="79" workbookViewId="0">
      <selection activeCell="E30" sqref="C30:E41"/>
    </sheetView>
  </sheetViews>
  <sheetFormatPr defaultRowHeight="14.4" x14ac:dyDescent="0.3"/>
  <cols>
    <col min="1" max="1" width="27" customWidth="1"/>
    <col min="3" max="6" width="13" customWidth="1"/>
    <col min="7" max="7" width="13.21875" customWidth="1"/>
  </cols>
  <sheetData>
    <row r="1" spans="1:7" ht="15" customHeight="1" x14ac:dyDescent="0.3">
      <c r="A1" s="43"/>
      <c r="B1" s="47"/>
      <c r="C1" s="48"/>
      <c r="D1" s="49"/>
      <c r="E1" s="184" t="s">
        <v>547</v>
      </c>
      <c r="F1" s="185"/>
      <c r="G1" s="186"/>
    </row>
    <row r="2" spans="1:7" x14ac:dyDescent="0.3">
      <c r="A2" s="44"/>
      <c r="B2" s="13"/>
      <c r="C2" s="14"/>
      <c r="D2" s="50"/>
      <c r="E2" s="187"/>
      <c r="F2" s="188"/>
      <c r="G2" s="189"/>
    </row>
    <row r="3" spans="1:7" x14ac:dyDescent="0.3">
      <c r="A3" s="44"/>
      <c r="B3" s="13"/>
      <c r="C3" s="14"/>
      <c r="D3" s="50"/>
      <c r="E3" s="190"/>
      <c r="F3" s="191"/>
      <c r="G3" s="192"/>
    </row>
    <row r="4" spans="1:7" x14ac:dyDescent="0.3">
      <c r="A4" s="44"/>
      <c r="B4" s="13"/>
      <c r="C4" s="14"/>
      <c r="D4" s="50"/>
      <c r="E4" s="43"/>
      <c r="F4" s="34"/>
      <c r="G4" s="49"/>
    </row>
    <row r="5" spans="1:7" x14ac:dyDescent="0.3">
      <c r="A5" s="44"/>
      <c r="B5" s="13"/>
      <c r="C5" s="14"/>
      <c r="D5" s="50"/>
      <c r="E5" s="44"/>
      <c r="F5" s="12"/>
      <c r="G5" s="50"/>
    </row>
    <row r="6" spans="1:7" x14ac:dyDescent="0.3">
      <c r="A6" s="45"/>
      <c r="B6" s="51"/>
      <c r="C6" s="52"/>
      <c r="D6" s="53"/>
      <c r="E6" s="45"/>
      <c r="F6" s="30"/>
      <c r="G6" s="53"/>
    </row>
    <row r="8" spans="1:7" x14ac:dyDescent="0.3">
      <c r="A8" s="90" t="s">
        <v>22</v>
      </c>
      <c r="B8" s="349">
        <f>Analysis!B8</f>
        <v>0</v>
      </c>
      <c r="C8" s="349"/>
      <c r="D8" s="349"/>
    </row>
    <row r="9" spans="1:7" x14ac:dyDescent="0.3">
      <c r="A9" s="100" t="s">
        <v>18</v>
      </c>
      <c r="B9" s="349">
        <f>Analysis!B9</f>
        <v>0</v>
      </c>
      <c r="C9" s="349"/>
      <c r="D9" s="349"/>
    </row>
    <row r="10" spans="1:7" x14ac:dyDescent="0.3">
      <c r="A10" s="90" t="s">
        <v>19</v>
      </c>
      <c r="B10" s="350">
        <f>Analysis!B10</f>
        <v>0</v>
      </c>
      <c r="C10" s="350"/>
      <c r="D10" s="350"/>
    </row>
    <row r="30" spans="1:7" x14ac:dyDescent="0.3">
      <c r="A30" s="382" t="s">
        <v>19</v>
      </c>
      <c r="B30" s="383"/>
      <c r="C30" s="89"/>
      <c r="D30" s="89"/>
      <c r="E30" s="89"/>
      <c r="F30" s="89"/>
      <c r="G30" s="89"/>
    </row>
    <row r="31" spans="1:7" x14ac:dyDescent="0.3">
      <c r="A31" s="225" t="s">
        <v>548</v>
      </c>
      <c r="B31" s="227"/>
      <c r="C31" s="92"/>
      <c r="D31" s="92"/>
      <c r="E31" s="92"/>
      <c r="F31" s="87"/>
      <c r="G31" s="87"/>
    </row>
    <row r="32" spans="1:7" x14ac:dyDescent="0.3">
      <c r="A32" s="210" t="s">
        <v>549</v>
      </c>
      <c r="B32" s="219"/>
      <c r="C32" s="91"/>
      <c r="D32" s="91"/>
      <c r="E32" s="91"/>
      <c r="F32" s="82"/>
      <c r="G32" s="82"/>
    </row>
    <row r="33" spans="1:7" x14ac:dyDescent="0.3">
      <c r="A33" s="210" t="s">
        <v>446</v>
      </c>
      <c r="B33" s="219"/>
      <c r="C33" s="91"/>
      <c r="D33" s="91"/>
      <c r="E33" s="91"/>
      <c r="F33" s="82"/>
      <c r="G33" s="82"/>
    </row>
    <row r="34" spans="1:7" x14ac:dyDescent="0.3">
      <c r="A34" s="210" t="s">
        <v>449</v>
      </c>
      <c r="B34" s="219"/>
      <c r="C34" s="91"/>
      <c r="D34" s="91"/>
      <c r="E34" s="91"/>
      <c r="F34" s="82"/>
      <c r="G34" s="82"/>
    </row>
    <row r="35" spans="1:7" x14ac:dyDescent="0.3">
      <c r="A35" s="210" t="s">
        <v>453</v>
      </c>
      <c r="B35" s="219"/>
      <c r="C35" s="91"/>
      <c r="D35" s="91"/>
      <c r="E35" s="91"/>
      <c r="F35" s="82"/>
      <c r="G35" s="82"/>
    </row>
    <row r="36" spans="1:7" x14ac:dyDescent="0.3">
      <c r="A36" s="210" t="s">
        <v>459</v>
      </c>
      <c r="B36" s="219"/>
      <c r="C36" s="91"/>
      <c r="D36" s="91"/>
      <c r="E36" s="91"/>
      <c r="F36" s="82"/>
      <c r="G36" s="82"/>
    </row>
    <row r="37" spans="1:7" x14ac:dyDescent="0.3">
      <c r="A37" s="210" t="s">
        <v>462</v>
      </c>
      <c r="B37" s="219"/>
      <c r="C37" s="91"/>
      <c r="D37" s="91"/>
      <c r="E37" s="91"/>
      <c r="F37" s="82"/>
      <c r="G37" s="82"/>
    </row>
    <row r="38" spans="1:7" x14ac:dyDescent="0.3">
      <c r="A38" s="210" t="s">
        <v>466</v>
      </c>
      <c r="B38" s="219"/>
      <c r="C38" s="91"/>
      <c r="D38" s="91"/>
      <c r="E38" s="91"/>
      <c r="F38" s="82"/>
      <c r="G38" s="82"/>
    </row>
    <row r="39" spans="1:7" x14ac:dyDescent="0.3">
      <c r="A39" s="210" t="s">
        <v>471</v>
      </c>
      <c r="B39" s="219"/>
      <c r="C39" s="91"/>
      <c r="D39" s="91"/>
      <c r="E39" s="91"/>
      <c r="F39" s="82"/>
      <c r="G39" s="82"/>
    </row>
    <row r="40" spans="1:7" x14ac:dyDescent="0.3">
      <c r="A40" s="210" t="s">
        <v>550</v>
      </c>
      <c r="B40" s="219"/>
      <c r="C40" s="91"/>
      <c r="D40" s="91"/>
      <c r="E40" s="91"/>
      <c r="F40" s="82"/>
      <c r="G40" s="82"/>
    </row>
    <row r="41" spans="1:7" x14ac:dyDescent="0.3">
      <c r="A41" s="210" t="s">
        <v>479</v>
      </c>
      <c r="B41" s="219"/>
      <c r="C41" s="91"/>
      <c r="D41" s="91"/>
      <c r="E41" s="91"/>
      <c r="F41" s="82"/>
      <c r="G41" s="82"/>
    </row>
  </sheetData>
  <mergeCells count="16">
    <mergeCell ref="E1:G3"/>
    <mergeCell ref="A41:B41"/>
    <mergeCell ref="A31:B31"/>
    <mergeCell ref="A38:B38"/>
    <mergeCell ref="A39:B39"/>
    <mergeCell ref="A40:B40"/>
    <mergeCell ref="A35:B35"/>
    <mergeCell ref="A36:B36"/>
    <mergeCell ref="A37:B37"/>
    <mergeCell ref="A32:B32"/>
    <mergeCell ref="A33:B33"/>
    <mergeCell ref="A34:B34"/>
    <mergeCell ref="A30:B30"/>
    <mergeCell ref="B8:D8"/>
    <mergeCell ref="B9:D9"/>
    <mergeCell ref="B10:D10"/>
  </mergeCells>
  <pageMargins left="0.25" right="0.25" top="0.75" bottom="0.75" header="0.3" footer="0.3"/>
  <pageSetup scale="99" orientation="portrait" horizontalDpi="300" verticalDpi="300" r:id="rId1"/>
  <headerFooter>
    <oddFooter>&amp;LForm 6 -  Appendix</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51416f-1668-4a7d-bb6f-f4012cfa9884">
      <Terms xmlns="http://schemas.microsoft.com/office/infopath/2007/PartnerControls"/>
    </lcf76f155ced4ddcb4097134ff3c332f>
    <TaxCatchAll xmlns="844458b9-8661-40ad-9238-499c10da8e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29D15C6C62CE418E99E5B294754F3C" ma:contentTypeVersion="15" ma:contentTypeDescription="Create a new document." ma:contentTypeScope="" ma:versionID="4d44659d37b2ca9b8ee20de0e7da22a9">
  <xsd:schema xmlns:xsd="http://www.w3.org/2001/XMLSchema" xmlns:xs="http://www.w3.org/2001/XMLSchema" xmlns:p="http://schemas.microsoft.com/office/2006/metadata/properties" xmlns:ns2="f951416f-1668-4a7d-bb6f-f4012cfa9884" xmlns:ns3="844458b9-8661-40ad-9238-499c10da8e54" targetNamespace="http://schemas.microsoft.com/office/2006/metadata/properties" ma:root="true" ma:fieldsID="7cda98e6061c64f751a782d8e0e96cf4" ns2:_="" ns3:_="">
    <xsd:import namespace="f951416f-1668-4a7d-bb6f-f4012cfa9884"/>
    <xsd:import namespace="844458b9-8661-40ad-9238-499c10da8e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1416f-1668-4a7d-bb6f-f4012cfa9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dfe7f2c-8819-4ae1-bdcc-1e0e3584278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4458b9-8661-40ad-9238-499c10da8e5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2e74054-de45-46e2-8a0b-0a398c020101}" ma:internalName="TaxCatchAll" ma:showField="CatchAllData" ma:web="844458b9-8661-40ad-9238-499c10da8e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329C2-7955-426C-A24B-07F2AC483C17}">
  <ds:schemaRefs>
    <ds:schemaRef ds:uri="http://schemas.microsoft.com/sharepoint/v3/contenttype/forms"/>
  </ds:schemaRefs>
</ds:datastoreItem>
</file>

<file path=customXml/itemProps2.xml><?xml version="1.0" encoding="utf-8"?>
<ds:datastoreItem xmlns:ds="http://schemas.openxmlformats.org/officeDocument/2006/customXml" ds:itemID="{39DA84EA-4C1E-42FB-8C9F-E3D80F407F23}">
  <ds:schemaRefs>
    <ds:schemaRef ds:uri="http://schemas.microsoft.com/office/2006/metadata/properties"/>
    <ds:schemaRef ds:uri="http://schemas.microsoft.com/office/infopath/2007/PartnerControls"/>
    <ds:schemaRef ds:uri="344548ec-5a81-4094-a7f4-7600aeef8558"/>
    <ds:schemaRef ds:uri="f951416f-1668-4a7d-bb6f-f4012cfa9884"/>
    <ds:schemaRef ds:uri="844458b9-8661-40ad-9238-499c10da8e54"/>
  </ds:schemaRefs>
</ds:datastoreItem>
</file>

<file path=customXml/itemProps3.xml><?xml version="1.0" encoding="utf-8"?>
<ds:datastoreItem xmlns:ds="http://schemas.openxmlformats.org/officeDocument/2006/customXml" ds:itemID="{3139DE43-2952-45D9-8698-89122CFC5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1416f-1668-4a7d-bb6f-f4012cfa9884"/>
    <ds:schemaRef ds:uri="844458b9-8661-40ad-9238-499c10da8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Supplier Bio</vt:lpstr>
      <vt:lpstr>Mfg Capabilities</vt:lpstr>
      <vt:lpstr>Financial Strength</vt:lpstr>
      <vt:lpstr>Operational Assessment</vt:lpstr>
      <vt:lpstr>Analysis</vt:lpstr>
      <vt:lpstr>Summary</vt:lpstr>
      <vt:lpstr>Appendix</vt:lpstr>
      <vt:lpstr>Appendix!Print_Area</vt:lpstr>
      <vt:lpstr>'Mfg Capabilities'!Print_Area</vt:lpstr>
      <vt:lpstr>'Operational Assessment'!Print_Area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Colletti, Anthony (BW-NA)</dc:creator>
  <cp:keywords/>
  <dc:description/>
  <cp:lastModifiedBy>Gulley, Callie (BW-STL)</cp:lastModifiedBy>
  <cp:revision/>
  <dcterms:created xsi:type="dcterms:W3CDTF">2024-07-31T18:32:56Z</dcterms:created>
  <dcterms:modified xsi:type="dcterms:W3CDTF">2025-05-22T18:28:54Z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0x010100F929D15C6C62CE418E99E5B294754F3C</vt:lpwstr>
  </property>
  <property fmtid="{D5CDD505-2E9C-101B-9397-08002B2CF9AE}" pid="3" name="MediaServiceImageTags">
    <vt:lpwstr/>
  </property>
</Properties>
</file>